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F:\RecursosFinancieros\09. Reportes\12. Reporte Inversionistas_rec\2025\1T\Data Pack\"/>
    </mc:Choice>
  </mc:AlternateContent>
  <xr:revisionPtr revIDLastSave="0" documentId="13_ncr:1_{7429D3F9-F1B7-4309-BB0F-6313B37DEF73}" xr6:coauthVersionLast="47" xr6:coauthVersionMax="47" xr10:uidLastSave="{00000000-0000-0000-0000-000000000000}"/>
  <bookViews>
    <workbookView xWindow="-110" yWindow="-110" windowWidth="19420" windowHeight="10420" activeTab="3" xr2:uid="{07AD6247-2205-4D14-954F-A8A9D7F38FFF}"/>
  </bookViews>
  <sheets>
    <sheet name="Portada" sheetId="8" r:id="rId1"/>
    <sheet name="EEFF Consolidados" sheetId="6" r:id="rId2"/>
    <sheet name="EEFF Cons" sheetId="3" state="hidden" r:id="rId3"/>
    <sheet name="Indicadores mes" sheetId="5" r:id="rId4"/>
    <sheet name="Indicadores año" sheetId="9" r:id="rId5"/>
  </sheets>
  <definedNames>
    <definedName name="\" hidden="1">{"kricash",#N/A,FALSE,"INC";"kriinc",#N/A,FALSE,"INC";"krimiami",#N/A,FALSE,"INC";"kriother",#N/A,FALSE,"INC";"kripapers",#N/A,FALSE,"INC"}</definedName>
    <definedName name="\0">#REF!</definedName>
    <definedName name="\a">#REF!</definedName>
    <definedName name="\f">#REF!</definedName>
    <definedName name="\h">#REF!</definedName>
    <definedName name="\i">#REF!</definedName>
    <definedName name="\k">#REF!</definedName>
    <definedName name="\l">#REF!</definedName>
    <definedName name="\m">#REF!</definedName>
    <definedName name="\p">#REF!</definedName>
    <definedName name="\q">#REF!</definedName>
    <definedName name="\t">#REF!</definedName>
    <definedName name="\v">#REF!</definedName>
    <definedName name="\x">#REF!</definedName>
    <definedName name="\z">#REF!</definedName>
    <definedName name="______DAT1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DAT1">#REF!</definedName>
    <definedName name="____DAT10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DAT2">#REF!</definedName>
    <definedName name="_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PW_RESTORE_DATA0__" hidden="1">#REF!,#REF!,#REF!,#REF!,#REF!,#REF!,#REF!,#REF!,#REF!,#REF!,#REF!,#REF!,#REF!,#REF!,#REF!,#REF!</definedName>
    <definedName name="__APW_RESTORE_DATA1__" hidden="1">#REF!</definedName>
    <definedName name="__APW_RESTORE_DATA2__" hidden="1">#REF!,#REF!,#REF!,#REF!,#REF!,#REF!,#REF!,#REF!,#REF!,#REF!,#REF!,#REF!,#REF!,#REF!,#REF!,#REF!</definedName>
    <definedName name="__APW_RESTORE_DATA3__" hidden="1">#REF!</definedName>
    <definedName name="__APW_RESTORE_DATA4__" hidden="1">#REF!,#REF!,#REF!,#REF!,#REF!,#REF!,#REF!,#REF!,#REF!,#REF!,#REF!,#REF!,#REF!,#REF!,#REF!,#REF!</definedName>
    <definedName name="__APW_RESTORE_DATA5__" hidden="1">#REF!</definedName>
    <definedName name="__APW_RESTORE_DATA6__" hidden="1">#REF!,#REF!,#REF!,#REF!,#REF!,#REF!,#REF!,#REF!,#REF!,#REF!,#REF!,#REF!,#REF!,#REF!,#REF!,#REF!</definedName>
    <definedName name="__APW_RESTORE_DATA7__" hidden="1">#REF!</definedName>
    <definedName name="__APW_RESTORE_DATA8__" hidden="1">#REF!</definedName>
    <definedName name="__APW_RESTORE_DATA9__" hidden="1">#REF!</definedName>
    <definedName name="__ass1">#REF!</definedName>
    <definedName name="__aud2">#REF!</definedName>
    <definedName name="__bb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bb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bs1">#REF!</definedName>
    <definedName name="__cc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ov1">#REF!</definedName>
    <definedName name="__cov2">#REF!</definedName>
    <definedName name="__cov3">#REF!</definedName>
    <definedName name="__cov4">#REF!</definedName>
    <definedName name="__DAT1">#REF!</definedName>
    <definedName name="__DAT10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EPS1">#REF!</definedName>
    <definedName name="__EPS2">#REF!</definedName>
    <definedName name="__EPS3">#REF!</definedName>
    <definedName name="__FDS_HYPERLINK_TOGGLE_STATE__" hidden="1">"ON"</definedName>
    <definedName name="__FDS_UNIQUE_RANGE_ID_GENERATOR_COUNTER" hidden="1">1</definedName>
    <definedName name="__FDS_USED_FOR_REUSING_RANGE_IDS_RECYCLE" hidden="1">{704,690,655,525,621,527,635,529,641,531,708,676,660,535,632,537,586,539,602,541,714,680,666,545,615,547,606,549,571,551,697,686,648,555,631,557,612,559,577,561,703,719,654,564,590,566,580,568,596,570,717,669,633,630,644,315,716,691,668,310,629,331,638,320,643,340,718,693,670,177,634,179,639,181,645,183,715,667,186,628,637,189,642,191,713,681,665,459,616,408,607,379,572,309,707,677,659,460,627,421,587,380,603,329,702,671,653,461,591,409,581,381,597,317,712,682,664,456,617,419,608,376,573,330,696,687,647,457,626,407,613,377,578,318,701,672,652,458,592,420,582,378,598,338,700,673,651,453,593,405,609,373,599,319,706,678,658,454,625,418,588,374,604,339,711,683,663,455,618,406,583,375,574,325,710,684,662,450,619,416,610,370,575,332,695,688,646,451,624,404,614,371,579,334,699,674,650,452,594,417,584,372,600,306,698,675,649,447,595,402,611,367,601,335,705,679,657,448,623,415,589,368,605,307,709,685,661,449,620,403,585,369,576,311,694,689,656,4,622,6,636,8,640,10}</definedName>
    <definedName name="__Low1">#REF!</definedName>
    <definedName name="__Low2">#REF!</definedName>
    <definedName name="__Low3">#REF!</definedName>
    <definedName name="__Low4">#REF!</definedName>
    <definedName name="__Low5">#REF!</definedName>
    <definedName name="__Low6">#REF!</definedName>
    <definedName name="__Low7">#REF!</definedName>
    <definedName name="__Low8">#REF!</definedName>
    <definedName name="__Low9">#REF!</definedName>
    <definedName name="__op2">#REF!</definedName>
    <definedName name="__PE1">#REF!</definedName>
    <definedName name="__PE2">#REF!</definedName>
    <definedName name="__PE3">#REF!</definedName>
    <definedName name="__PFY1">#REF!</definedName>
    <definedName name="__PFY2">#REF!</definedName>
    <definedName name="__PFY3">#REF!</definedName>
    <definedName name="__PFY4">#REF!</definedName>
    <definedName name="__Qtr1">#REF!</definedName>
    <definedName name="__Qtr2">#REF!</definedName>
    <definedName name="__Qtr3">#REF!</definedName>
    <definedName name="__Qtr4">#REF!</definedName>
    <definedName name="__sub1">#REF!</definedName>
    <definedName name="__sub10">#REF!</definedName>
    <definedName name="__sub11">#REF!</definedName>
    <definedName name="__sub12">#REF!</definedName>
    <definedName name="__sub13">#REF!</definedName>
    <definedName name="__sub14">#REF!</definedName>
    <definedName name="__sub15">#REF!</definedName>
    <definedName name="__sub16">#REF!</definedName>
    <definedName name="__sub17">#REF!</definedName>
    <definedName name="__sub18">#REF!</definedName>
    <definedName name="__sub19">#REF!</definedName>
    <definedName name="__sub2">#REF!</definedName>
    <definedName name="__sub20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sub8">#REF!</definedName>
    <definedName name="__sub9">#REF!</definedName>
    <definedName name="__TAB1">#REF!</definedName>
    <definedName name="__TAB2">#REF!</definedName>
    <definedName name="__TAB3">#REF!</definedName>
    <definedName name="__TAB4">#REF!</definedName>
    <definedName name="__TAB5">#REF!</definedName>
    <definedName name="__tri10">#REF!</definedName>
    <definedName name="__tri11">#REF!</definedName>
    <definedName name="__Var01">#REF!</definedName>
    <definedName name="__Var02">#REF!</definedName>
    <definedName name="__YR01">#REF!</definedName>
    <definedName name="__YR02">#REF!</definedName>
    <definedName name="__YR03">#REF!</definedName>
    <definedName name="__Yr04">#REF!</definedName>
    <definedName name="__YR05">#REF!</definedName>
    <definedName name="__YR06">#REF!</definedName>
    <definedName name="__Yr1">#REF!</definedName>
    <definedName name="__Yr2">#REF!</definedName>
    <definedName name="_1__FDSAUDITLINK__" hidden="1">{"fdsup://directions/FAT Viewer?action=UPDATE&amp;creator=factset&amp;DYN_ARGS=TRUE&amp;DOC_NAME=FAT:FQL_AUDITING_CLIENT_TEMPLATE.FAT&amp;display_string=Audit&amp;VAR:KEY=BWFAFOVIFI&amp;VAR:QUERY=UkdGX0VOVFJQUl9WQUwoUVRSLDQwODI5LCwsLCwsTk9BVURJVCk=&amp;WINDOW=FIRST_POPUP&amp;HEIGHT=450&amp;WI","DTH=450&amp;START_MAXIMIZED=FALSE&amp;VAR:CALENDAR=US&amp;VAR:SYMBOL=002826&amp;VAR:INDEX=0"}</definedName>
    <definedName name="_10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0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1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7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08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9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10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7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9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0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3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4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5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7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__FDSAUDITLINK__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130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1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2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3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5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6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7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8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__123Graph_CCHART_9" hidden="1">#REF!</definedName>
    <definedName name="_14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1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2__FDSAUDITLINK__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hidden="1">{"fdsup://IBCentral/FAT Viewer?action=UPDATE&amp;creator=factset&amp;DOC_NAME=fat:reuters_qtrly_shs_src_window.fat&amp;display_string=Audit&amp;DYN_ARGS=TRUE&amp;VAR:ID1=261088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4__FDSAUDITLINK__" hidden="1">{"fdsup://IBCentral/FAT Viewer?action=UPDATE&amp;creator=factset&amp;DOC_NAME=fat:reuters_qtrly_shs_src_window.fat&amp;display_string=Audit&amp;DYN_ARGS=TRUE&amp;VAR:ID1=50242410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5__FDSAUDITLINK__" hidden="1">{"fdsup://IBCentral/FAT Viewer?action=UPDATE&amp;creator=factset&amp;DOC_NAME=fat:reuters_qtrly_shs_src_window.fat&amp;display_string=Audit&amp;DYN_ARGS=TRUE&amp;VAR:ID1=26873N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6__FDSAUDITLINK__" hidden="1">{"fdsup://IBCentral/FAT Viewer?action=UPDATE&amp;creator=factset&amp;DOC_NAME=fat:reuters_qtrly_shs_src_window.fat&amp;display_string=Audit&amp;DYN_ARGS=TRUE&amp;VAR:ID1=218493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7__FDSAUDITLINK__" hidden="1">{"fdsup://IBCentral/FAT Viewer?action=UPDATE&amp;creator=factset&amp;DOC_NAME=fat:reuters_qtrly_shs_src_window.fat&amp;display_string=Audit&amp;DYN_ARGS=TRUE&amp;VAR:ID1=41387510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8__FDSAUDITLINK__" hidden="1">{"fdsup://IBCentral/FAT Viewer?action=UPDATE&amp;creator=factset&amp;DOC_NAME=fat:reuters_qtrly_shs_src_window.fat&amp;display_string=Audit&amp;DYN_ARGS=TRUE&amp;VAR:ID1=77434110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hidden="1">{"fdsup://IBCentral/FAT Viewer?action=UPDATE&amp;creator=factset&amp;DOC_NAME=fat:reuters_qtrly_shs_src_window.fat&amp;display_string=Audit&amp;DYN_ARGS=TRUE&amp;VAR:ID1=20582620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123Graph_DCHART_10" hidden="1">#REF!</definedName>
    <definedName name="_15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0__FDSAUDITLINK__" hidden="1">{"fdsup://IBCentral/FAT Viewer?action=UPDATE&amp;creator=factset&amp;DOC_NAME=fat:reuters_qtrly_shs_src_window.fat&amp;display_string=Audit&amp;DYN_ARGS=TRUE&amp;VAR:ID1=92552V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hidden="1">{"fdsup://IBCentral/FAT Viewer?action=UPDATE&amp;creator=factset&amp;DOC_NAME=fat:reuters_semi_shs_src_window.fat&amp;display_string=Audit&amp;DYN_ARGS=TRUE&amp;VAR:ID1=B09LSH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2__FDSAUDITLINK__" hidden="1">{"fdsup://IBCentral/FAT Viewer?action=UPDATE&amp;creator=factset&amp;DOC_NAME=fat:reuters_semi_shs_src_window.fat&amp;display_string=Audit&amp;DYN_ARGS=TRUE&amp;VAR:ID1=B0M7KJ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3__FDSAUDITLINK__" hidden="1">{"fdsup://IBCentral/FAT Viewer?action=UPDATE&amp;creator=factset&amp;DOC_NAME=fat:reuters_semi_shs_src_window.fat&amp;display_string=Audit&amp;DYN_ARGS=TRUE&amp;VAR:ID1=549343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hs_src_window.fat&amp;display_string=Audit&amp;DYN_ARGS=TRUE&amp;VAR:ID1=44439810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7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58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9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123Graph_DCHART_11" hidden="1">#REF!</definedName>
    <definedName name="_16__FDSAUDITLINK__" hidden="1">{"fdsup://IBCentral/FAT Viewer?action=UPDATE&amp;creator=factset&amp;DOC_NAME=fat:reuters_qtrly_shs_src_window.fat&amp;display_string=Audit&amp;DYN_ARGS=TRUE&amp;VAR:ID1=14984710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0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2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3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6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8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__123Graph_DCHART_12" hidden="1">#REF!</definedName>
    <definedName name="_17__FDSAUDITLINK__" hidden="1">{"fdsup://IBCentral/FAT Viewer?action=UPDATE&amp;creator=factset&amp;DOC_NAME=fat:reuters_qtrly_shs_src_window.fat&amp;display_string=Audit&amp;DYN_ARGS=TRUE&amp;VAR:ID1=87311L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0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1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3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4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6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8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9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123Graph_DCHART_21" hidden="1">#REF!</definedName>
    <definedName name="_18__FDSAUDITLINK__" hidden="1">{"fdsup://IBCentral/FAT Viewer?action=UPDATE&amp;creator=factset&amp;DOC_NAME=fat:reuters_qtrly_shs_src_window.fat&amp;display_string=Audit&amp;DYN_ARGS=TRUE&amp;VAR:ID1=69545910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0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1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2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3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87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8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9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123Graph_DCHART_22" hidden="1">#REF!</definedName>
    <definedName name="_19__FDSAUDITLINK__" hidden="1">{"fdsup://IBCentral/FAT Viewer?action=UPDATE&amp;creator=factset&amp;DOC_NAME=fat:reuters_qtrly_shs_src_window.fat&amp;display_string=Audit&amp;DYN_ARGS=TRUE&amp;VAR:ID1=19239V30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0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1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92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3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4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5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6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8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ACCINV䂟ᄻȀༀ0̀䀀___0Ā0__00_000_xd8b8_䄏_0_0Ā0__永䄂_000剠䃡_0_0̃000谀䃌_0_000__谀䃌_0_0Ā0__谀䃌_000ꂀ섊_0_0̃000誠섁_0_0Ā0__誠섁_000ﳀ샟_0_0̃000햀샔_0_0Ā0__햀샔">#REF!</definedName>
    <definedName name="_1EXTRACT_ALL">#REF!</definedName>
    <definedName name="_2_">#REF!</definedName>
    <definedName name="_2__123Graph_ACHART_17" hidden="1">#REF!</definedName>
    <definedName name="_2__FDSAUDITLINK__" hidden="1">{"fdsup://directions/FAT Viewer?action=UPDATE&amp;creator=factset&amp;DYN_ARGS=TRUE&amp;DOC_NAME=FAT:FQL_AUDITING_CLIENT_TEMPLATE.FAT&amp;display_string=Audit&amp;VAR:KEY=QZIDCHCJQL&amp;VAR:QUERY=UkdGX0VOVFJQUl9WQUwoQU5OLDQwODI5LCwsLCwsTk9BVURJVCk=&amp;WINDOW=FIRST_POPUP&amp;HEIGHT=450&amp;WI","DTH=450&amp;START_MAXIMIZED=FALSE&amp;VAR:CALENDAR=US&amp;VAR:SYMBOL=B1VLVW&amp;VAR:INDEX=0"}</definedName>
    <definedName name="_20__123Graph_DCHART_9" hidden="1">#REF!</definedName>
    <definedName name="_20__FDSAUDITLINK__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2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4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7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8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__123Graph_ECHART_10" hidden="1">#REF!</definedName>
    <definedName name="_2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0__FDSAUDITLINK__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1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1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7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8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9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__123Graph_ECHART_12" hidden="1">#REF!</definedName>
    <definedName name="_22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0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1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4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5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7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9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123Graph_ECHART_22" hidden="1">#REF!</definedName>
    <definedName name="_23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0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35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38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__123Graph_ECHART_9" hidden="1">#REF!</definedName>
    <definedName name="_24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0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2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4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5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6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8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__123Graph_FCHART_22" hidden="1">#REF!</definedName>
    <definedName name="_25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0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1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2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5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8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__123Graph_FCHART_9" hidden="1">#REF!</definedName>
    <definedName name="_26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0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1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2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4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7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8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9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0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1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4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5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7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8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9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80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1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2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4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85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6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88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9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2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3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4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5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6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8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PRINT_ALL">#REF!</definedName>
    <definedName name="_3__123Graph_ACHART_21" hidden="1">#REF!</definedName>
    <definedName name="_3__FDSAUDITLINK__" hidden="1">{"fdsup://directions/FAT Viewer?action=UPDATE&amp;creator=factset&amp;DYN_ARGS=TRUE&amp;DOC_NAME=FAT:FQL_AUDITING_CLIENT_TEMPLATE.FAT&amp;display_string=Audit&amp;VAR:KEY=GNYPOBSNOD&amp;VAR:QUERY=UkdGX0VOVFJQUl9WQUwoU0VNSSw0MDgyOSwsLCwsLE5PQVVESVQp&amp;WINDOW=FIRST_POPUP&amp;HEIGHT=450&amp;WI","DTH=450&amp;START_MAXIMIZED=FALSE&amp;VAR:CALENDAR=US&amp;VAR:SYMBOL=B1VLVW&amp;VAR:INDEX=0"}</definedName>
    <definedName name="_30__FDSAUDITLINK__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0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01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2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5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8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0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0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1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3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4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15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6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7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8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0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1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2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23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4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25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26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7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8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9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30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1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3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34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5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37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8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0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1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3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4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5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6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7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8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9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5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1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5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7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8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9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6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0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61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3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64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5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6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7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8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9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0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72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3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74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75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6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7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8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9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0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1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2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83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5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86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7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8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9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0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1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2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3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4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5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6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7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8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99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ACCINV䂟ᄻȀༀ_̀䀀____Ā__________xd8b8_䄏____Ā___永䄂____剠䃡____̃___谀䃌________谀䃌____Ā___谀䃌____ꂀ섊____̃___誠섁____Ā___誠섁____ﳀ샟____̃___햀샔____Ā___햀샔">#REF!</definedName>
    <definedName name="_4__123Graph_ACHART_9" hidden="1">#REF!</definedName>
    <definedName name="_4__FDSAUDITLINK__" hidden="1">{"fdsup://directions/FAT Viewer?action=UPDATE&amp;creator=factset&amp;DYN_ARGS=TRUE&amp;DOC_NAME=FAT:FQL_AUDITING_CLIENT_TEMPLATE.FAT&amp;display_string=Audit&amp;VAR:KEY=OBWBCJWLSD&amp;VAR:QUERY=UkdGX0VOVFJQUl9WQUwoUVRSLDQwODI5LCwsLCwsTk9BVURJVCk=&amp;WINDOW=FIRST_POPUP&amp;HEIGHT=450&amp;WI","DTH=450&amp;START_MAXIMIZED=FALSE&amp;VAR:CALENDAR=US&amp;VAR:SYMBOL=B1VLVW&amp;VAR:INDEX=0"}</definedName>
    <definedName name="_40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0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1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2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4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5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7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8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09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0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3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4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5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6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17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8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9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2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20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22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3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24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5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6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7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8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9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30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1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4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5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6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7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9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0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1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2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3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44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5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46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7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48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49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50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1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2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4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5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6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7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58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9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0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6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2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3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4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65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6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7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8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9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70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1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7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3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4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5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6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7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8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9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0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2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4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5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7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8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9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0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1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92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3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4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5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96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97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__123Graph_BCHART_10" hidden="1">#REF!</definedName>
    <definedName name="_5__FDSAUDITLINK__" hidden="1">{"fdsup://directions/FAT Viewer?action=UPDATE&amp;creator=factset&amp;DYN_ARGS=TRUE&amp;DOC_NAME=FAT:FQL_AUDITING_CLIENT_TEMPLATE.FAT&amp;display_string=Audit&amp;VAR:KEY=AHKTKZIDML&amp;VAR:QUERY=UkdGX0VOVFJQUl9WQUwoQU5OLDQwODI5LCwsLCwsTk9BVURJVCk=&amp;WINDOW=FIRST_POPUP&amp;HEIGHT=450&amp;WI","DTH=450&amp;START_MAXIMIZED=FALSE&amp;VAR:CALENDAR=US&amp;VAR:SYMBOL=B5N0P8&amp;VAR:INDEX=0"}</definedName>
    <definedName name="_50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0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1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03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4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5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6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7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8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9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0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1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2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4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5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6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7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8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1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0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1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2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4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5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6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7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8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9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1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2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33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34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35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6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7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8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9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0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1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3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5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6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7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8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9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5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0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3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5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6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5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8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0__FDSAUDITLINK__" hidden="1">{"fdsup://directions/FAT Viewer?action=UPDATE&amp;creator=factset&amp;DYN_ARGS=TRUE&amp;DOC_NAME=FAT:FQL_AUDITING_CLIENT_TEMPLATE.FAT&amp;display_string=Audit&amp;VAR:KEY=ZIVIXUDYHW&amp;VAR:QUERY=KEZGX0VCSVREQV9PUEVSKExUTSw0MTExMClARkZfRUJJVERBX09QRVIoTFRNLDApKQ==&amp;WINDOW=FIRST_POP","UP&amp;HEIGHT=450&amp;WIDTH=450&amp;START_MAXIMIZED=FALSE&amp;VAR:CALENDAR=US&amp;VAR:SYMBOL=MLM&amp;VAR:INDEX=0"}</definedName>
    <definedName name="_562__FDSAUDITLINK__" hidden="1">{"fdsup://directions/FAT Viewer?action=UPDATE&amp;creator=factset&amp;DYN_ARGS=TRUE&amp;DOC_NAME=FAT:FQL_AUDITING_CLIENT_TEMPLATE.FAT&amp;display_string=Audit&amp;VAR:KEY=ZUFMBETCRA&amp;VAR:QUERY=KEZGX1NBTEVTKExUTSw0MTExMClARkZfU0FMRVMoTFRNLDApKQ==&amp;WINDOW=FIRST_POPUP&amp;HEIGHT=450&amp;WI","DTH=450&amp;START_MAXIMIZED=FALSE&amp;VAR:CALENDAR=US&amp;VAR:SYMBOL=711075&amp;VAR:INDEX=0"}</definedName>
    <definedName name="_563__FDSAUDITLINK__" hidden="1">{"fdsup://directions/FAT Viewer?action=UPDATE&amp;creator=factset&amp;DYN_ARGS=TRUE&amp;DOC_NAME=FAT:FQL_AUDITING_CLIENT_TEMPLATE.FAT&amp;display_string=Audit&amp;VAR:KEY=URUVIZYBYX&amp;VAR:QUERY=KEZGX1NBTEVTKExUTSw0MTExMClARkZfU0FMRVMoTFRNLDApKQ==&amp;WINDOW=FIRST_POPUP&amp;HEIGHT=450&amp;WI","DTH=450&amp;START_MAXIMIZED=FALSE&amp;VAR:CALENDAR=US&amp;VAR:SYMBOL=450270&amp;VAR:INDEX=0"}</definedName>
    <definedName name="_565__FDSAUDITLINK__" hidden="1">{"fdsup://directions/FAT Viewer?action=UPDATE&amp;creator=factset&amp;DYN_ARGS=TRUE&amp;DOC_NAME=FAT:FQL_AUDITING_CLIENT_TEMPLATE.FAT&amp;display_string=Audit&amp;VAR:KEY=DCDARGLIXS&amp;VAR:QUERY=KEZGX1NBTEVTKExUTSw0MTExMClARkZfU0FMRVMoTFRNLDApKQ==&amp;WINDOW=FIRST_POPUP&amp;HEIGHT=450&amp;WI","DTH=450&amp;START_MAXIMIZED=FALSE&amp;VAR:CALENDAR=US&amp;VAR:SYMBOL=VMC&amp;VAR:INDEX=0"}</definedName>
    <definedName name="_567__FDSAUDITLINK__" hidden="1">{"fdsup://Directions/FactSet Auditing Viewer?action=AUDIT_VALUE&amp;DB=129&amp;ID1=88249110&amp;VALUEID=01001&amp;SDATE=2011&amp;PERIODTYPE=ANN_STD&amp;SCFT=3&amp;window=popup_no_bar&amp;width=385&amp;height=120&amp;START_MAXIMIZED=FALSE&amp;creator=factset&amp;display_string=Audit"}</definedName>
    <definedName name="_569__FDSAUDITLINK__" hidden="1">{"fdsup://directions/FAT Viewer?action=UPDATE&amp;creator=factset&amp;DYN_ARGS=TRUE&amp;DOC_NAME=FAT:FQL_AUDITING_CLIENT_TEMPLATE.FAT&amp;display_string=Audit&amp;VAR:KEY=VANWHETCXS&amp;VAR:QUERY=KEZGX1NBTEVTKExUTSw0MTExMClARkZfU0FMRVMoTFRNLDApKQ==&amp;WINDOW=FIRST_POPUP&amp;HEIGHT=450&amp;WI","DTH=450&amp;START_MAXIMIZED=FALSE&amp;VAR:CALENDAR=US&amp;VAR:SYMBOL=MLM&amp;VAR:INDEX=0"}</definedName>
    <definedName name="_57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123Graph_BCHART_12" hidden="1">#REF!</definedName>
    <definedName name="_6__FDSAUDITLINK__" hidden="1">{"fdsup://directions/FAT Viewer?action=UPDATE&amp;creator=factset&amp;DYN_ARGS=TRUE&amp;DOC_NAME=FAT:FQL_AUDITING_CLIENT_TEMPLATE.FAT&amp;display_string=Audit&amp;VAR:KEY=VIBYRUBYXM&amp;VAR:QUERY=UkdGX0VOVFJQUl9WQUwoQU5OLDQwODI5LCwsLCwsTk9BVURJVCk=&amp;WINDOW=FIRST_POPUP&amp;HEIGHT=450&amp;WI","DTH=450&amp;START_MAXIMIZED=FALSE&amp;VAR:CALENDAR=US&amp;VAR:SYMBOL=B1VLVW&amp;VAR:INDEX=0"}</definedName>
    <definedName name="_60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2__FDSAUDITLINK__" hidden="1">{"fdsup://Directions/FactSet Auditing Viewer?action=AUDIT_VALUE&amp;DB=129&amp;ID1=711075&amp;VALUEID=01149&amp;SDATE=2011&amp;PERIODTYPE=ANN_STD&amp;SCFT=3&amp;window=popup_no_bar&amp;width=385&amp;height=120&amp;START_MAXIMIZED=FALSE&amp;creator=factset&amp;display_string=Audit"}</definedName>
    <definedName name="_7__123Graph_BCHART_17" hidden="1">#REF!</definedName>
    <definedName name="_7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__FDSAUDITLINK__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123Graph_BCHART_9" hidden="1">#REF!</definedName>
    <definedName name="_8__FDSAUDITLINK__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80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87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8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89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__123Graph_CCHART_10" hidden="1">#REF!</definedName>
    <definedName name="_9__FDSAUDITLINK__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90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8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i2">#REF!</definedName>
    <definedName name="_ALT_X">#REF!</definedName>
    <definedName name="_ass1">#REF!</definedName>
    <definedName name="_aud2">#REF!</definedName>
    <definedName name="_bb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dm.0050C7C024E54455A3C105A4AD93B33B.edm" hidden="1">#REF!</definedName>
    <definedName name="_bdm.01FAC462A0F145C4A62CEEB6B5FD0A23.edm" hidden="1">#REF!</definedName>
    <definedName name="_bdm.03F54FAD08954368A5B92A788785E2FE.edm" hidden="1">#REF!</definedName>
    <definedName name="_bdm.05255D0FD3A4448B9348F75CF818855E.edm" hidden="1">#REF!</definedName>
    <definedName name="_bdm.05B939F5FA4D4E38876CB1075CEADA9A.edm" hidden="1">#REF!</definedName>
    <definedName name="_bdm.06D7451592254FB5A03B2A3DC1731D90.edm" hidden="1">#REF!</definedName>
    <definedName name="_bdm.06DFC158E48E47AA9CCB733D109198D1.edm" hidden="1">#REF!</definedName>
    <definedName name="_bdm.07FBFB1F1273481388655E8186B2EDC9.edm" hidden="1">#REF!</definedName>
    <definedName name="_bdm.09000C7E17F84244ACEC80471D4CE634.edm" hidden="1">#REF!</definedName>
    <definedName name="_bdm.0CDCFAD302D343AF9DC4507F87EBE437.edm" hidden="1">#REF!</definedName>
    <definedName name="_bdm.11598959ABCA498383285E9D0C339CC9.edm" hidden="1">#REF!</definedName>
    <definedName name="_bdm.1588B75876F04639872AF45E0CBE4E1C.edm" hidden="1">#REF!</definedName>
    <definedName name="_bdm.15F8FBF1FC4C4580B3B1A5FCDCFEBEB4.edm" hidden="1">#REF!</definedName>
    <definedName name="_bdm.1AE1E243B9A944FA9627F752D19BA208.edm" hidden="1">#REF!</definedName>
    <definedName name="_bdm.25E0450B4F514BA5BE4A61EE899F3782.edm" hidden="1">#REF!</definedName>
    <definedName name="_bdm.2731DEF749044209B05F3C5D5778C203.edm" hidden="1">#REF!</definedName>
    <definedName name="_bdm.2827D745BABD4189A8F284CE3CB24323.edm" hidden="1">#REF!</definedName>
    <definedName name="_bdm.2890A16BFAAE45F89F10AE0A9A1846B5.edm" hidden="1">#REF!</definedName>
    <definedName name="_bdm.28D866F26A2948C2A473B45B74D29F14.edm" hidden="1">#REF!</definedName>
    <definedName name="_bdm.2A6BFE8A399B45659E8E0432F51633D9.edm" hidden="1">#REF!</definedName>
    <definedName name="_bdm.2A7272BA3F934485845F6B70FC39C6D8.edm" hidden="1">#REF!</definedName>
    <definedName name="_bdm.2B13202997F44AA09DE0D380B137249C.edm" hidden="1">#REF!</definedName>
    <definedName name="_bdm.2DA0D1B288C341BABF3AABB02AD95B91.edm" hidden="1">#REF!</definedName>
    <definedName name="_bdm.2E64EBC8A2BE4C86ABD73BEE8FC1D1BC.edm" hidden="1">#REF!</definedName>
    <definedName name="_bdm.30F8AA3BD6E54471B1F4BCC660CAD512.edm" hidden="1">#REF!</definedName>
    <definedName name="_bdm.31654FA73F1443F2BF4BDB6D302D7812.edm" hidden="1">#REF!</definedName>
    <definedName name="_bdm.33ED345342BB4427A69FB754A699B10E.edm" hidden="1">#REF!</definedName>
    <definedName name="_bdm.3473F1AC70014A99AB82F982D1A8C58C.edm" hidden="1">#REF!</definedName>
    <definedName name="_bdm.353C426679C647908EB789A206B70446.edm" hidden="1">#REF!</definedName>
    <definedName name="_bdm.3845DADF019E4AE2BB24643918CB7BC6.edm" hidden="1">#REF!</definedName>
    <definedName name="_bdm.3B8CA317A31745219F7F4ABCCA53FB54.edm" hidden="1">#REF!</definedName>
    <definedName name="_bdm.3C4FAF3F6D51484DBF815C1E96CFFD2D.edm" hidden="1">#REF!</definedName>
    <definedName name="_bdm.408254F46C724FF298CFD819E0C132B0.edm" hidden="1">#REF!</definedName>
    <definedName name="_bdm.419CB360B93A4A35A6FE946085F23117.edm" hidden="1">#REF!</definedName>
    <definedName name="_bdm.435D936263B649258E94A50E40527CB6.edm" hidden="1">#REF!</definedName>
    <definedName name="_bdm.447B3EB9BB634C44B4C5F4BB4FF4DE3F.edm" hidden="1">#REF!</definedName>
    <definedName name="_bdm.4523E34AC64C40C38DFD5E0149F37DA5.edm" hidden="1">#REF!</definedName>
    <definedName name="_bdm.48B62BFE7A9947C5A0913FCF8448E777.edm" hidden="1">#REF!</definedName>
    <definedName name="_bdm.49CBA739BF9F4316B224E29DB0DB3514.edm" hidden="1">#REF!</definedName>
    <definedName name="_bdm.4C9180CF5FEE4A27A00FCDACCE9D6EE5.edm" hidden="1">#REF!</definedName>
    <definedName name="_bdm.4CC6928F766A4AFBB66918F12622C094.edm" hidden="1">#REF!</definedName>
    <definedName name="_bdm.4D2F3948B00B43F7BD76217E86B57A51.edm" hidden="1">#REF!</definedName>
    <definedName name="_bdm.4FBEF51C206849788259F319FB2E6B3F.edm" hidden="1">#REF!</definedName>
    <definedName name="_bdm.51048DD11D194237A1DCA253C68384E0.edm" hidden="1">#REF!</definedName>
    <definedName name="_bdm.541CEBC9DA6F4129B7F36B7E64449D47.edm" hidden="1">#REF!</definedName>
    <definedName name="_bdm.56CB3EDBACFC46549A0C2B53261E3B1D.edm" hidden="1">#REF!</definedName>
    <definedName name="_bdm.59155A9B455845858F1272B937DC6397.edm" hidden="1">#REF!</definedName>
    <definedName name="_bdm.5A2AABA8324A48FD8CD6CA83EF74C452.edm" hidden="1">#REF!</definedName>
    <definedName name="_bdm.5A8250F342AA443C9C487543457B1D46.edm" hidden="1">#REF!</definedName>
    <definedName name="_bdm.5BE0BBA049A34DAD884508EABB17CBF5.edm" hidden="1">#REF!</definedName>
    <definedName name="_bdm.5C113D0F8F87464F9E0827C82D1F7D77.edm" hidden="1">#REF!</definedName>
    <definedName name="_bdm.5C40DD93C2C74668860588BD9DE0EDDB.edm" hidden="1">#REF!</definedName>
    <definedName name="_bdm.5CACD1CB24B94A34BF29295CC8293773.edm" hidden="1">#REF!</definedName>
    <definedName name="_bdm.5DDF38A09626484E82E2477354DAA782.edm" hidden="1">#REF!</definedName>
    <definedName name="_bdm.61606BE365854AF3B552410991BDC633.edm" hidden="1">#REF!</definedName>
    <definedName name="_bdm.631AE393FAD7423F869E7DF02F8CBB81.edm" hidden="1">#REF!</definedName>
    <definedName name="_bdm.6397692377F8444EA5DBF1FD41822C59.edm" hidden="1">#REF!</definedName>
    <definedName name="_bdm.642B579E10A64263BC3CEB2AC3CD0780.edm" hidden="1">#REF!</definedName>
    <definedName name="_bdm.65591572E5514B21A8EFADE76EE8BB66.edm" hidden="1">#REF!</definedName>
    <definedName name="_bdm.65695C15B8B946B691ADAEC8ECC5D52A.edm" hidden="1">#REF!</definedName>
    <definedName name="_bdm.6A62F56DB6264062ACF5CCE348E189DC.edm" hidden="1">#REF!</definedName>
    <definedName name="_bdm.6B0DFC68CE444988A9925D21C1E74564.edm" hidden="1">#REF!</definedName>
    <definedName name="_bdm.7250B394DDF4440EBEFB84A4473E0FA3.edm" hidden="1">#REF!</definedName>
    <definedName name="_bdm.726A76500B2D46A8BFBEE3B43BEAB0FF.edm" hidden="1">#REF!</definedName>
    <definedName name="_bdm.72F10DB40B6E40FF869D71B0909FFC89.edm" hidden="1">#REF!</definedName>
    <definedName name="_bdm.72FE4346A9854CBBB2CE478EAD3E40F5.edm" hidden="1">#REF!</definedName>
    <definedName name="_bdm.743702B993DC4437A08F7597E341A587.edm" hidden="1">#REF!</definedName>
    <definedName name="_bdm.75E20BA2CCEF4E69BD2A7BC5C34FB7D4.edm" hidden="1">#REF!</definedName>
    <definedName name="_bdm.821D84B3E42E461287BA69F3E25797B5.edm" hidden="1">#REF!</definedName>
    <definedName name="_bdm.8500631D49894F3E9A00C4AFDB64A76C.edm" hidden="1">#REF!</definedName>
    <definedName name="_bdm.862CE5A327AE47E980AE660F9B87332F.edm" hidden="1">#REF!</definedName>
    <definedName name="_bdm.8AE73D3B340D4B799B91C1BA2F4D4A3C.edm" hidden="1">#REF!</definedName>
    <definedName name="_bdm.8DC3CE0AE77F4EADBBFBB45867100216.edm" hidden="1">#REF!</definedName>
    <definedName name="_bdm.8F9281CA084B4439AC309E9F14F79BD5.edm" hidden="1">#REF!</definedName>
    <definedName name="_bdm.92448356A1D1431682A9B6B8D590E357.edm" hidden="1">#REF!</definedName>
    <definedName name="_bdm.964D16071EBB44148D9AE8573E7F3B38.edm" hidden="1">#REF!</definedName>
    <definedName name="_bdm.97525D8E36A94321BA430FB49F9F38B9.edm" hidden="1">#REF!</definedName>
    <definedName name="_bdm.9A3B556E10CD44C3BD8AA7F3292108A6.edm" hidden="1">#REF!</definedName>
    <definedName name="_bdm.9A64BD6D215446C8A719D658F11042BE.edm" hidden="1">#REF!</definedName>
    <definedName name="_bdm.9BBEB928820E49D1A4CA12584BF2F9F2.edm" hidden="1">#REF!</definedName>
    <definedName name="_bdm.9D50CCBE7D8F449D9217BD76D92B08FB.edm" hidden="1">#REF!</definedName>
    <definedName name="_bdm.9DBA0D85C393433FB3FCB25ADDC18FA5.edm" hidden="1">#REF!</definedName>
    <definedName name="_bdm.9F907B9973E746BD826560E222660D3A.edm" hidden="1">#REF!</definedName>
    <definedName name="_bdm.9FE53E77B32640BB8AB91A14F00FB39C.edm" hidden="1">#REF!</definedName>
    <definedName name="_bdm.A2A3C59DF45D4493BBD16484191885EB.edm" hidden="1">#REF!</definedName>
    <definedName name="_bdm.A35AB56FA7E542FAA5DCB97563585956.edm" hidden="1">#REF!</definedName>
    <definedName name="_bdm.A4F32D9E1BBF405BAE8D5D2FF3E1A771.edm" hidden="1">#REF!</definedName>
    <definedName name="_bdm.AC37E6CFDEED429EBE460336F43A30B8.edm" hidden="1">#REF!</definedName>
    <definedName name="_bdm.AC4F7D6AA92F4BB5829AC9EFF78D78C9.edm" hidden="1">#REF!</definedName>
    <definedName name="_bdm.ACCBEB16D2A54091A92987AD17967605.edm" hidden="1">#REF!</definedName>
    <definedName name="_bdm.ADAE965AEDAD489984911EBF0526FCB5.edm" hidden="1">#REF!</definedName>
    <definedName name="_bdm.B13AE3FBCAE94E318305FBF489299637.edm" hidden="1">#REF!</definedName>
    <definedName name="_bdm.B4FD6A514FD14F068131E850EF0538A8.edm" hidden="1">#REF!</definedName>
    <definedName name="_bdm.B50F97ABAC5D41C2A61242258DBE2CA9.edm" hidden="1">#REF!</definedName>
    <definedName name="_bdm.B66668949E9C42889C28FF632BA6BFFA.edm" hidden="1">#REF!</definedName>
    <definedName name="_bdm.B7FF5DF7DBFA4118A896B302412E358C.edm" hidden="1">#REF!</definedName>
    <definedName name="_bdm.B815B168AF3A4F2DB3D6899D7D339A49.edm" hidden="1">#REF!</definedName>
    <definedName name="_bdm.B90C2353469141D38C50D2755016D4AD.edm" hidden="1">#REF!</definedName>
    <definedName name="_bdm.BA02BBC094D04D13A21F0142D3C2B149.edm" hidden="1">#REF!</definedName>
    <definedName name="_bdm.BB4680D8AEE94C91B502DF6A0409A584.edm" hidden="1">#REF!</definedName>
    <definedName name="_bdm.BC1F86F559674251BE80E2A3E87327C1.edm" hidden="1">#REF!</definedName>
    <definedName name="_bdm.C2A9B723A4F847B485DB4057A7419D52.edm" hidden="1">#REF!</definedName>
    <definedName name="_bdm.C54236E1226D416F9F48872D586AD65A.edm" hidden="1">#REF!</definedName>
    <definedName name="_bdm.C66EEECB96614BBE9650D912F7115A65.edm" hidden="1">#REF!</definedName>
    <definedName name="_bdm.C7BCC6D2E5CC441BA6CBA230554FC2CC.edm" hidden="1">#REF!</definedName>
    <definedName name="_bdm.C8B867E1ADC34D47B1E26783C6D2F93E.edm" hidden="1">#REF!</definedName>
    <definedName name="_bdm.CB8294BBA99E492F836DF83BC2ADAFE5.edm" hidden="1">#REF!</definedName>
    <definedName name="_bdm.CF6ACFFED89C41A2839F013524809819.edm" hidden="1">#REF!</definedName>
    <definedName name="_bdm.D105FA52E011440AA1D14DDD3E0505AC.edm" hidden="1">#REF!</definedName>
    <definedName name="_bdm.D20E0FA3B68A4574987EE66D4197257C.edm" hidden="1">#REF!</definedName>
    <definedName name="_bdm.D818A6227CDA4ABE9000FCE4CA36F0A2.edm" hidden="1">#REF!</definedName>
    <definedName name="_bdm.D82D68D9B2904394AB21180F972A7F5C.edm" hidden="1">#REF!</definedName>
    <definedName name="_bdm.E5D1CF3C40E84B0C9B6F8688441D55B9.edm" hidden="1">#REF!</definedName>
    <definedName name="_bdm.E79B01E86D3643C3A919FFDB64C4DA6E.edm" hidden="1">#REF!</definedName>
    <definedName name="_bdm.E87E75B10BFB4BABB4DF84075B1A8EBC.edm" hidden="1">#REF!</definedName>
    <definedName name="_bdm.E9C915C128ED4C74A28C9376F9F47D32.edm" hidden="1">#REF!</definedName>
    <definedName name="_bdm.EAAE5D679C1145309736574360AAC080.edm" hidden="1">#REF!</definedName>
    <definedName name="_bdm.ED80064D43E9461A9F8FD48FC7A635CE.edm" hidden="1">#REF!</definedName>
    <definedName name="_bdm.EE40EA49B4704809A0E6CDBBBCD8AF3D.edm" hidden="1">#REF!</definedName>
    <definedName name="_bdm.EFADF6F792E04796ABF9B9DBFF1EAB99.edm" hidden="1">#REF!</definedName>
    <definedName name="_bdm.F1804F0D1AA843B082AC609D40A16D3A.edm" hidden="1">#REF!</definedName>
    <definedName name="_bdm.F399EBB689B2459E94C615F5CCFF1564.edm" hidden="1">#REF!</definedName>
    <definedName name="_bdm.F4F9CDAEBEF7487A8DA5071FAD9DF135.edm" hidden="1">#REF!</definedName>
    <definedName name="_bdm.F518A22BC61248E78231F14FD9DD4E57.edm" hidden="1">#REF!</definedName>
    <definedName name="_bdm.F5AABF040F7544968730661333BF0C6D.edm" hidden="1">#REF!</definedName>
    <definedName name="_bdm.F666E40EDC23440C8411FFB80B53E092.edm" hidden="1">#REF!</definedName>
    <definedName name="_bdm.F9FBFA8AFC3246118558D04C2209D716.edm" hidden="1">#REF!</definedName>
    <definedName name="_bdm.FBD8D4D5FB2F4C088F054327EA4A77D0.edm" hidden="1">#REF!</definedName>
    <definedName name="_bdm.FBE86009621A46DFBB604C139AE55412.edm" hidden="1">#REF!</definedName>
    <definedName name="_bdm.FD76FF9629F240D5BC14E9172C039056.edm" hidden="1">#REF!</definedName>
    <definedName name="_bdm.FE12675AC5FF4A95A229DBFFA4DFA8FE.edm" hidden="1">#REF!</definedName>
    <definedName name="_bdm.FE1EC54739DC457C929BBB53010A5023.edm" hidden="1">#REF!</definedName>
    <definedName name="_bdm.FE3D50E4B26548259DD6BF5301BB5A6C.edm" hidden="1">#REF!</definedName>
    <definedName name="_C">#REF!</definedName>
    <definedName name="_cbs1">#REF!</definedName>
    <definedName name="_cc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ov1">#REF!</definedName>
    <definedName name="_cov2">#REF!</definedName>
    <definedName name="_cov3">#REF!</definedName>
    <definedName name="_cov4">#REF!</definedName>
    <definedName name="_DAT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IC02">#REF!</definedName>
    <definedName name="_DLP1" hidden="1">{#N/A,#N/A,FALSE,"Aging Summary";#N/A,#N/A,FALSE,"Ratio Analysis";#N/A,#N/A,FALSE,"Test 120 Day Accts";#N/A,#N/A,FALSE,"Tickmarks"}</definedName>
    <definedName name="_dlp2">#REF!</definedName>
    <definedName name="_dlp3">#REF!</definedName>
    <definedName name="_EPS1">#REF!</definedName>
    <definedName name="_EPS2">#REF!</definedName>
    <definedName name="_EPS3">#REF!</definedName>
    <definedName name="_ev2">#REF!</definedName>
    <definedName name="_ex2">#REF!</definedName>
    <definedName name="_flu1">#REF!</definedName>
    <definedName name="_gp2">#REF!</definedName>
    <definedName name="_GYP2">#REF!</definedName>
    <definedName name="_gyp3">#REF!</definedName>
    <definedName name="_IAR3">#REF!</definedName>
    <definedName name="_ING1">#REF!</definedName>
    <definedName name="_ING2">#REF!</definedName>
    <definedName name="_ING3">#REF!</definedName>
    <definedName name="_ING4">#REF!</definedName>
    <definedName name="_ING5">#REF!</definedName>
    <definedName name="_ING6">#REF!</definedName>
    <definedName name="_ING7">#REF!</definedName>
    <definedName name="_ir6">#REF!</definedName>
    <definedName name="_ird2">#REF!</definedName>
    <definedName name="_Key1" hidden="1">#REF!</definedName>
    <definedName name="_Low1">#REF!</definedName>
    <definedName name="_Low2">#REF!</definedName>
    <definedName name="_Low3">#REF!</definedName>
    <definedName name="_Low4">#REF!</definedName>
    <definedName name="_Low5">#REF!</definedName>
    <definedName name="_Low6">#REF!</definedName>
    <definedName name="_Low7">#REF!</definedName>
    <definedName name="_Low8">#REF!</definedName>
    <definedName name="_Low9">#REF!</definedName>
    <definedName name="_me2">#REF!</definedName>
    <definedName name="_op2">#REF!</definedName>
    <definedName name="_Order1" hidden="1">0</definedName>
    <definedName name="_Order2" hidden="1">255</definedName>
    <definedName name="_pas1">#REF!</definedName>
    <definedName name="_pas2">#REF!</definedName>
    <definedName name="_PE1">#REF!</definedName>
    <definedName name="_PE2">#REF!</definedName>
    <definedName name="_PE3">#REF!</definedName>
    <definedName name="_PFY1">#REF!</definedName>
    <definedName name="_PFY2">#REF!</definedName>
    <definedName name="_PFY3">#REF!</definedName>
    <definedName name="_PFY4">#REF!</definedName>
    <definedName name="_pl1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_Qtr1">#REF!</definedName>
    <definedName name="_Qtr2">#REF!</definedName>
    <definedName name="_Qtr3">#REF!</definedName>
    <definedName name="_Qtr4">#REF!</definedName>
    <definedName name="_rei3">#REF!</definedName>
    <definedName name="_Sort" hidden="1">#REF!</definedName>
    <definedName name="_sub1">#REF!</definedName>
    <definedName name="_sub10">#REF!</definedName>
    <definedName name="_sub11">#REF!</definedName>
    <definedName name="_sub12">#REF!</definedName>
    <definedName name="_sub13">#REF!</definedName>
    <definedName name="_sub14">#REF!</definedName>
    <definedName name="_sub15">#REF!</definedName>
    <definedName name="_sub16">#REF!</definedName>
    <definedName name="_sub17">#REF!</definedName>
    <definedName name="_sub18">#REF!</definedName>
    <definedName name="_sub19">#REF!</definedName>
    <definedName name="_sub2">#REF!</definedName>
    <definedName name="_sub20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sub8">#REF!</definedName>
    <definedName name="_sub9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ri10">#REF!</definedName>
    <definedName name="_tri11">#REF!</definedName>
    <definedName name="_Var01">#REF!</definedName>
    <definedName name="_Var02">#REF!</definedName>
    <definedName name="_VPP1">#REF!</definedName>
    <definedName name="_VPP2">#REF!</definedName>
    <definedName name="_VPP3">#REF!</definedName>
    <definedName name="_YR01">#REF!</definedName>
    <definedName name="_YR02">#REF!</definedName>
    <definedName name="_YR03">#REF!</definedName>
    <definedName name="_Yr04">#REF!</definedName>
    <definedName name="_YR05">#REF!</definedName>
    <definedName name="_YR06">#REF!</definedName>
    <definedName name="_Yr1">#REF!</definedName>
    <definedName name="_Yr2">#REF!</definedName>
    <definedName name="a">#N/A</definedName>
    <definedName name="AA">#REF!</definedName>
    <definedName name="AAA_DOCTOPS" hidden="1">"AAA_SET"</definedName>
    <definedName name="AAA_duser" hidden="1">"OFF"</definedName>
    <definedName name="aaaaaaaaaaaaaa">#REF!</definedName>
    <definedName name="AAB_Addin5" hidden="1">"AAB_Description for addin 5,Description for addin 5,Description for addin 5,Description for addin 5,Description for addin 5,Description for addin 5"</definedName>
    <definedName name="abc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c_price">#REF!</definedName>
    <definedName name="AbilityToPayCalc" localSheetId="4">#REF!</definedName>
    <definedName name="AbilityToPayCalc">#REF!</definedName>
    <definedName name="AccRec">#REF!</definedName>
    <definedName name="accretion">#N/A</definedName>
    <definedName name="ACCT">#REF!</definedName>
    <definedName name="acdl">#N/A</definedName>
    <definedName name="AcqNum">#REF!</definedName>
    <definedName name="Acquirors">#REF!</definedName>
    <definedName name="Acreedor">#REF!</definedName>
    <definedName name="Act">#REF!</definedName>
    <definedName name="ACTAGR">#REF!</definedName>
    <definedName name="ACTGAN">#REF!</definedName>
    <definedName name="ACTINT">#REF!</definedName>
    <definedName name="AD_Ajuste_VPP">#REF!</definedName>
    <definedName name="AD_CM_Dividendos">#REF!</definedName>
    <definedName name="AD_Corr_Mon_Inversion">#REF!</definedName>
    <definedName name="AD_Patrim_Negativo">#REF!</definedName>
    <definedName name="AD_Reconc_Utilidad.">#REF!</definedName>
    <definedName name="AdjTaxes">#REF!</definedName>
    <definedName name="ADYear1">#REF!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EE">#REF!</definedName>
    <definedName name="agc">#REF!</definedName>
    <definedName name="ai">#REF!</definedName>
    <definedName name="AJUSTE_PRICE">#REF!</definedName>
    <definedName name="amort">#REF!</definedName>
    <definedName name="AmortLTM">#REF!</definedName>
    <definedName name="AmortYear1">#REF!</definedName>
    <definedName name="Analyst" hidden="1">#REF!</definedName>
    <definedName name="ANEXO02">#REF!</definedName>
    <definedName name="ANEXO29">#REF!</definedName>
    <definedName name="anscount" hidden="1">3</definedName>
    <definedName name="anything" hidden="1">{#N/A,#N/A,FALSE,"Output";#N/A,#N/A,FALSE,"Cover Sheet";#N/A,#N/A,FALSE,"Current Mkt. Projections"}</definedName>
    <definedName name="año">#REF!</definedName>
    <definedName name="apr96_0442_False" localSheetId="4">#REF!</definedName>
    <definedName name="apr96_0442_False">#REF!</definedName>
    <definedName name="apracct">#REF!</definedName>
    <definedName name="aprledger">#REF!</definedName>
    <definedName name="ARA_Threshold">#REF!</definedName>
    <definedName name="_xlnm.Print_Area">#REF!</definedName>
    <definedName name="AREA01">#REF!</definedName>
    <definedName name="AREA02">#REF!</definedName>
    <definedName name="AREA04">#REF!</definedName>
    <definedName name="AREA1">#REF!</definedName>
    <definedName name="AREA14">#REF!</definedName>
    <definedName name="AREA2">#REF!</definedName>
    <definedName name="area20">#REF!</definedName>
    <definedName name="AREA21">#REF!</definedName>
    <definedName name="AREA3">#REF!</definedName>
    <definedName name="AREA4">#REF!</definedName>
    <definedName name="ARP_Threshold">#REF!</definedName>
    <definedName name="as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2DocOpenMode" hidden="1">"AS2DocumentBrowse"</definedName>
    <definedName name="AS2DocOpenMode_1" hidden="1">"AS2DocumentEdit"</definedName>
    <definedName name="AS2HasNoAutoHeaderFooter" hidden="1">" "</definedName>
    <definedName name="AS2NamedRange" hidden="1">2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f" hidden="1">{"qchm_dcf",#N/A,FALSE,"QCHMDCF2";"qchm_terminal",#N/A,FALSE,"QCHMDCF2"}</definedName>
    <definedName name="asset">#REF!</definedName>
    <definedName name="Assets">#REF!</definedName>
    <definedName name="ASSETsale">#REF!</definedName>
    <definedName name="AssetWriteup">#REF!</definedName>
    <definedName name="ASSUMP_PL">#REF!</definedName>
    <definedName name="att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aug96_0442_False" localSheetId="4">#REF!</definedName>
    <definedName name="aug96_0442_False">#REF!</definedName>
    <definedName name="augcube">#REF!</definedName>
    <definedName name="AvB">#REF!</definedName>
    <definedName name="avp\">#REF!</definedName>
    <definedName name="AZ">#REF!</definedName>
    <definedName name="AZ_PAGE1">#REF!</definedName>
    <definedName name="b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A_05">#REF!</definedName>
    <definedName name="BA_06A">#REF!</definedName>
    <definedName name="BA_06B">#REF!</definedName>
    <definedName name="BA_08">#REF!</definedName>
    <definedName name="BA_09">#REF!</definedName>
    <definedName name="BA_10">#REF!</definedName>
    <definedName name="BA_11">#REF!</definedName>
    <definedName name="BA_12">#REF!</definedName>
    <definedName name="BA_15">#REF!</definedName>
    <definedName name="BA_17">#REF!</definedName>
    <definedName name="BA_19A">#REF!</definedName>
    <definedName name="BA_20">#REF!</definedName>
    <definedName name="BA_21">#REF!</definedName>
    <definedName name="BA_22">#REF!</definedName>
    <definedName name="BA_23">#REF!</definedName>
    <definedName name="BA_32">#REF!</definedName>
    <definedName name="BA_34">#REF!</definedName>
    <definedName name="BA_39">#REF!</definedName>
    <definedName name="BACK_A">#REF!</definedName>
    <definedName name="backup">#REF!</definedName>
    <definedName name="BAL.OCT">#REF!</definedName>
    <definedName name="BAL_SHT">#REF!</definedName>
    <definedName name="BALANC">#REF!</definedName>
    <definedName name="balance">#REF!</definedName>
    <definedName name="BALSHEETCHNGS">#REF!</definedName>
    <definedName name="BAS">#REF!</definedName>
    <definedName name="BASE">#REF!</definedName>
    <definedName name="BASE1">#REF!</definedName>
    <definedName name="_xlnm.Database">#REF!</definedName>
    <definedName name="BCE">#REF!</definedName>
    <definedName name="BCFvalue">#REF!</definedName>
    <definedName name="Beta">#REF!</definedName>
    <definedName name="BETANIA">#REF!</definedName>
    <definedName name="BG_Del" hidden="1">15</definedName>
    <definedName name="BG_Ins" hidden="1">4</definedName>
    <definedName name="BG_Mod" hidden="1">6</definedName>
    <definedName name="Bgt">#REF!</definedName>
    <definedName name="blah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LPH_2" hidden="1">#REF!</definedName>
    <definedName name="BLPH1" hidden="1">#REF!</definedName>
    <definedName name="BLPH1000001" hidden="1">#REF!</definedName>
    <definedName name="BLPH1000003" hidden="1">#REF!</definedName>
    <definedName name="BLPH12" hidden="1">#REF!</definedName>
    <definedName name="BLPH13" hidden="1">#REF!</definedName>
    <definedName name="BLPH14" hidden="1">#REF!</definedName>
    <definedName name="BLPH2" hidden="1">#REF!</definedName>
    <definedName name="BLPH200001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ookA">#REF!</definedName>
    <definedName name="BookC">#REF!</definedName>
    <definedName name="BOSA_ING_BARR">#REF!</definedName>
    <definedName name="BOSA_ING_PROV">#REF!</definedName>
    <definedName name="BOSA_INV_PRES">#REF!</definedName>
    <definedName name="BOSA_LOT_REDBS">#REF!</definedName>
    <definedName name="BOSA_LOT_REDSB">#REF!</definedName>
    <definedName name="BOSA_PROY_APROB">#REF!</definedName>
    <definedName name="BOSA_PROY_EJEC">#REF!</definedName>
    <definedName name="BOSA_PROY_EJECU">#REF!</definedName>
    <definedName name="BOSA_PROY_PEND">#REF!</definedName>
    <definedName name="BOSA_PROY_TERM">#REF!</definedName>
    <definedName name="BPS">#REF!</definedName>
    <definedName name="BS">#REF!</definedName>
    <definedName name="BS_Data_Col" hidden="1">#REF!</definedName>
    <definedName name="BV">#REF!</definedName>
    <definedName name="BvAPerc">#REF!</definedName>
    <definedName name="c.LTMYear" hidden="1">#REF!</definedName>
    <definedName name="C_">#REF!</definedName>
    <definedName name="CA">#REF!</definedName>
    <definedName name="CAGRTrig">#REF!</definedName>
    <definedName name="CAIS_APR">#REF!</definedName>
    <definedName name="CAIS_ING">#REF!</definedName>
    <definedName name="CAIS_TER">#REF!</definedName>
    <definedName name="CalEPS2">#REF!</definedName>
    <definedName name="CalPE1">#REF!</definedName>
    <definedName name="CalPE3">#REF!</definedName>
    <definedName name="CapA">#REF!</definedName>
    <definedName name="CapExMargin">#REF!</definedName>
    <definedName name="capital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capnumber">#REF!</definedName>
    <definedName name="caps">#REF!</definedName>
    <definedName name="capx">#REF!</definedName>
    <definedName name="Case">#REF!</definedName>
    <definedName name="casenumber">#REF!</definedName>
    <definedName name="cash">#REF!</definedName>
    <definedName name="CASH_FLOW_STMT">#REF!</definedName>
    <definedName name="CashA">#REF!</definedName>
    <definedName name="CashFlow">#REF!</definedName>
    <definedName name="cashoption">#REF!</definedName>
    <definedName name="CashPer">#REF!</definedName>
    <definedName name="CashRate">#REF!</definedName>
    <definedName name="CashT">#REF!</definedName>
    <definedName name="CBS">#REF!</definedName>
    <definedName name="ccase">#REF!</definedName>
    <definedName name="CCOSTO">#REF!</definedName>
    <definedName name="cdf">#REF!</definedName>
    <definedName name="CDV">#REF!</definedName>
    <definedName name="CERO">#REF!</definedName>
    <definedName name="CF">#REF!</definedName>
    <definedName name="cflow">#REF!</definedName>
    <definedName name="Changes">#REF!</definedName>
    <definedName name="CHAP_ING_BARR">#REF!</definedName>
    <definedName name="CHAP_ING_PROV">#REF!</definedName>
    <definedName name="CHAP_INV_PRES">#REF!</definedName>
    <definedName name="CHAP_LOR_REDSB">#REF!</definedName>
    <definedName name="CHAP_LOT_REDBS">#REF!</definedName>
    <definedName name="CHAP_PROY_APROB">#REF!</definedName>
    <definedName name="CHAP_PROY_EJEC">#REF!</definedName>
    <definedName name="CHAP_PROY_EJECU">#REF!</definedName>
    <definedName name="CHAP_PROY_PEND">#REF!</definedName>
    <definedName name="CHAP_PROY_TERM">#REF!</definedName>
    <definedName name="Check1">#REF!</definedName>
    <definedName name="CHILECTRA">#REF!</definedName>
    <definedName name="ChooseMonth">#REF!</definedName>
    <definedName name="CHR">#REF!</definedName>
    <definedName name="CINFI">#REF!</definedName>
    <definedName name="circ">#REF!</definedName>
    <definedName name="CIUD_ING_BARR">#REF!</definedName>
    <definedName name="CIUD_ING_PROV">#REF!</definedName>
    <definedName name="CIUD_INV_PRES">#REF!</definedName>
    <definedName name="CIUD_LOT_REDBS">#REF!</definedName>
    <definedName name="CIUD_LOT_REDSB">#REF!</definedName>
    <definedName name="CIUD_PROY_APROB">#REF!</definedName>
    <definedName name="CIUD_PROY_EJEC">#REF!</definedName>
    <definedName name="CIUD_PROY_EJECU">#REF!</definedName>
    <definedName name="CIUD_PROY_PEND">#REF!</definedName>
    <definedName name="CIUD_PROY_TERM">#REF!</definedName>
    <definedName name="CLOSBS">#REF!</definedName>
    <definedName name="ClosePrint">#N/A</definedName>
    <definedName name="ClosePrint1">#N/A</definedName>
    <definedName name="closeprint2">#N/A</definedName>
    <definedName name="CN">#REF!</definedName>
    <definedName name="CND">#REF!</definedName>
    <definedName name="cogs">#REF!</definedName>
    <definedName name="ComDivPaid">#REF!</definedName>
    <definedName name="CommonEquity">#REF!</definedName>
    <definedName name="Company">#REF!</definedName>
    <definedName name="CompanyName">#REF!</definedName>
    <definedName name="CompDebtCap">#REF!</definedName>
    <definedName name="CompTaxRate">#REF!</definedName>
    <definedName name="CompTrig">#REF!</definedName>
    <definedName name="CONCI">#REF!</definedName>
    <definedName name="CONSTRUCTORA">#REF!</definedName>
    <definedName name="CONTRA">#REF!</definedName>
    <definedName name="ConvDebt1">#REF!</definedName>
    <definedName name="ConvDebt2">#REF!</definedName>
    <definedName name="ConvDebtOut">#REF!</definedName>
    <definedName name="ConvPref1">#REF!</definedName>
    <definedName name="ConvPref2">#REF!</definedName>
    <definedName name="ConvPrefLiq1">#REF!</definedName>
    <definedName name="ConvPrefLiq2">#REF!</definedName>
    <definedName name="ConvPrefOut">#REF!</definedName>
    <definedName name="ConvTrig">#REF!</definedName>
    <definedName name="COPIA1">#REF!</definedName>
    <definedName name="COPIA1A">#REF!</definedName>
    <definedName name="COPY">#REF!</definedName>
    <definedName name="Copy_WACC1">#REF!</definedName>
    <definedName name="CopyBack">#REF!</definedName>
    <definedName name="CopyFrom">#REF!</definedName>
    <definedName name="CopyGrowthM1">#REF!</definedName>
    <definedName name="CopyMarketM1">#REF!</definedName>
    <definedName name="CopyRange">#REF!</definedName>
    <definedName name="CopyUpdate01">#REF!</definedName>
    <definedName name="CORFIVALLE">#REF!</definedName>
    <definedName name="corpexp">#REF!</definedName>
    <definedName name="CORR_MONETARIA">#REF!</definedName>
    <definedName name="CostOfDebt">#REF!</definedName>
    <definedName name="Costofsales">#REF!</definedName>
    <definedName name="CostSen">#REF!</definedName>
    <definedName name="Country">#REF!</definedName>
    <definedName name="cov">#REF!</definedName>
    <definedName name="cov2a">#REF!</definedName>
    <definedName name="cov4a">#REF!</definedName>
    <definedName name="CPI_APR">#REF!</definedName>
    <definedName name="CPI_ING">#REF!</definedName>
    <definedName name="CPI_TER">#REF!</definedName>
    <definedName name="Cpxsavings">#REF!</definedName>
    <definedName name="CreateSDRecords">#N/A</definedName>
    <definedName name="CSynLTM">#REF!</definedName>
    <definedName name="CSynYear1">#REF!</definedName>
    <definedName name="CSynYear2">#REF!</definedName>
    <definedName name="CT">#REF!</definedName>
    <definedName name="CT_PAGE1">#REF!</definedName>
    <definedName name="CTS">#REF!</definedName>
    <definedName name="CTYAHILO">#REF!</definedName>
    <definedName name="CTYALAST">#REF!</definedName>
    <definedName name="CTYANAME">#REF!</definedName>
    <definedName name="CTYAPRICE">#REF!</definedName>
    <definedName name="CTYASHARES">#REF!</definedName>
    <definedName name="cua">#REF!</definedName>
    <definedName name="CUADRO13">#REF!</definedName>
    <definedName name="CUBE">#REF!</definedName>
    <definedName name="Cube2">#REF!</definedName>
    <definedName name="CuentaCase">#REF!</definedName>
    <definedName name="Currency">#REF!</definedName>
    <definedName name="CurrentAssets">#REF!</definedName>
    <definedName name="CurrentBKYR">#REF!</definedName>
    <definedName name="CurrentDate">#REF!</definedName>
    <definedName name="CurrentLiab">#REF!</definedName>
    <definedName name="CurrentRatio">#REF!</definedName>
    <definedName name="CurrQtr">#REF!</definedName>
    <definedName name="CurrYr">#REF!</definedName>
    <definedName name="CVCPMV99">#REF!</definedName>
    <definedName name="CXCC">#REF!</definedName>
    <definedName name="CXCC2">#REF!</definedName>
    <definedName name="CYT">"tkr_6"</definedName>
    <definedName name="d">#REF!</definedName>
    <definedName name="DA">#REF!</definedName>
    <definedName name="DAC_APR">#REF!</definedName>
    <definedName name="DAC_ING">#REF!</definedName>
    <definedName name="DAC_TER">#REF!</definedName>
    <definedName name="DAE_APR">#REF!</definedName>
    <definedName name="DAE_ING">#REF!</definedName>
    <definedName name="DAE_TER">#REF!</definedName>
    <definedName name="dagnober">#REF!</definedName>
    <definedName name="DALP">#REF!</definedName>
    <definedName name="dalp2">#REF!</definedName>
    <definedName name="DALPLAZO">#REF!</definedName>
    <definedName name="Data">#REF!</definedName>
    <definedName name="Dataset1">#REF!</definedName>
    <definedName name="Dataset2">#REF!</definedName>
    <definedName name="DataThrough">#REF!</definedName>
    <definedName name="Date">#REF!</definedName>
    <definedName name="DATOS0">#REF!</definedName>
    <definedName name="DATOS0A">#REF!</definedName>
    <definedName name="DATOS0B">#REF!</definedName>
    <definedName name="DATOS0C">#REF!</definedName>
    <definedName name="DATOS1B">#REF!</definedName>
    <definedName name="DATOS1C">#REF!</definedName>
    <definedName name="DATOSE">#REF!</definedName>
    <definedName name="DATOSI">#REF!</definedName>
    <definedName name="DATOST">#REF!</definedName>
    <definedName name="Days">#REF!</definedName>
    <definedName name="DaysInv">#REF!</definedName>
    <definedName name="DaysPay">#REF!</definedName>
    <definedName name="DaysRec">#REF!</definedName>
    <definedName name="DBASE">#REF!</definedName>
    <definedName name="DC">#REF!</definedName>
    <definedName name="DC_PAGE1">#REF!</definedName>
    <definedName name="DCF">#REF!</definedName>
    <definedName name="DCFRevenuesOther">0</definedName>
    <definedName name="dd">#N/A</definedName>
    <definedName name="DE">#REF!</definedName>
    <definedName name="DE_PAGE1">#REF!</definedName>
    <definedName name="debt">#REF!</definedName>
    <definedName name="Debt_5..........................................................................................................................">#REF!</definedName>
    <definedName name="Debt_Space">#REF!</definedName>
    <definedName name="DebtA">#REF!</definedName>
    <definedName name="DebtAdj">#REF!</definedName>
    <definedName name="debtamort">#REF!</definedName>
    <definedName name="DebtBeta">#REF!</definedName>
    <definedName name="DebtBook">#REF!</definedName>
    <definedName name="DebtC">#REF!</definedName>
    <definedName name="DebtCap">#REF!</definedName>
    <definedName name="DebtEBITDA">#REF!</definedName>
    <definedName name="DebtEnt">#REF!</definedName>
    <definedName name="DebtEntInc">#REF!</definedName>
    <definedName name="DebtPrice1">#REF!</definedName>
    <definedName name="DebtPrice2">#REF!</definedName>
    <definedName name="debtrig">#REF!</definedName>
    <definedName name="DebtShares1">#REF!</definedName>
    <definedName name="DebtShares2">#REF!</definedName>
    <definedName name="DebtSr">#REF!</definedName>
    <definedName name="DebtSub">#REF!</definedName>
    <definedName name="DebtT">#REF!</definedName>
    <definedName name="dec96_0442_False" localSheetId="4">#REF!</definedName>
    <definedName name="dec96_0442_False">#REF!</definedName>
    <definedName name="decacct">#REF!</definedName>
    <definedName name="deccube">#REF!</definedName>
    <definedName name="decledger">#REF!</definedName>
    <definedName name="ded">#REF!</definedName>
    <definedName name="DeferredTaxes">#REF!</definedName>
    <definedName name="Delete">#REF!</definedName>
    <definedName name="delete_this" hidden="1">#REF!</definedName>
    <definedName name="delete_this_2" hidden="1">#REF!</definedName>
    <definedName name="delete_this_3" hidden="1">#REF!</definedName>
    <definedName name="delete_this_4" hidden="1">#REF!</definedName>
    <definedName name="delete_this_5" hidden="1">#REF!</definedName>
    <definedName name="delete_this_6" hidden="1">#REF!</definedName>
    <definedName name="delete_this_8" hidden="1">#REF!</definedName>
    <definedName name="delete_this_9" hidden="1">#REF!</definedName>
    <definedName name="DEP">#REF!</definedName>
    <definedName name="depr">#REF!</definedName>
    <definedName name="depr._override">#REF!</definedName>
    <definedName name="depr_RATE">#REF!</definedName>
    <definedName name="DeprPeriod">#REF!</definedName>
    <definedName name="Description">#REF!</definedName>
    <definedName name="Description2">#REF!</definedName>
    <definedName name="Detalle_CAPEX">#REF!</definedName>
    <definedName name="dfdfd">#N/A</definedName>
    <definedName name="DIPREL">#REF!</definedName>
    <definedName name="disc">#REF!</definedName>
    <definedName name="dist">#REF!</definedName>
    <definedName name="Distributionexp">#REF!</definedName>
    <definedName name="Div">#REF!</definedName>
    <definedName name="Dividend">#REF!</definedName>
    <definedName name="DIVIPAR">#REF!</definedName>
    <definedName name="Division">#REF!</definedName>
    <definedName name="DivPayoutRatio">#REF!</definedName>
    <definedName name="DivYield">#REF!</definedName>
    <definedName name="dlp">#REF!</definedName>
    <definedName name="DolAmt">#REF!</definedName>
    <definedName name="DOLARES">#REF!</definedName>
    <definedName name="dollabel">#REF!</definedName>
    <definedName name="DollVar01">#REF!</definedName>
    <definedName name="DollVar02">#REF!</definedName>
    <definedName name="DollVar03">#REF!</definedName>
    <definedName name="DollVar04">#REF!</definedName>
    <definedName name="ds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dsaklf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sched">#REF!</definedName>
    <definedName name="dz.LTMDate" hidden="1">#REF!</definedName>
    <definedName name="E.RES.OCT">#REF!</definedName>
    <definedName name="E_PA">#REF!</definedName>
    <definedName name="Easton">#REF!</definedName>
    <definedName name="ebdait">#REF!</definedName>
    <definedName name="ebit">#REF!</definedName>
    <definedName name="ebit3">#REF!</definedName>
    <definedName name="EBITA">#REF!</definedName>
    <definedName name="EBITC">#REF!</definedName>
    <definedName name="ebitda">#REF!</definedName>
    <definedName name="EBITDAA">#REF!</definedName>
    <definedName name="EBITDAC">#REF!</definedName>
    <definedName name="EBITDACapExInt">#REF!</definedName>
    <definedName name="EBITDAGrowth">#REF!</definedName>
    <definedName name="EBITDAInt">#REF!</definedName>
    <definedName name="EBITDAMargin">#REF!</definedName>
    <definedName name="EBITDAR">#REF!</definedName>
    <definedName name="EBITDAT">#REF!</definedName>
    <definedName name="EBITGrowth">#REF!</definedName>
    <definedName name="EBITInt">#REF!</definedName>
    <definedName name="EBITMargin">#REF!</definedName>
    <definedName name="EBITR">#REF!</definedName>
    <definedName name="EBITT">#REF!</definedName>
    <definedName name="ECCCopy01">#REF!</definedName>
    <definedName name="ed">#N/A</definedName>
    <definedName name="edcswe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dcxs">#N/A</definedName>
    <definedName name="edfgt" hidden="1">{"p92043",#N/A,FALSE,"ProForma";"p92044",#N/A,FALSE,"ProForma"}</definedName>
    <definedName name="edswed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e">#REF!</definedName>
    <definedName name="eee">#N/A</definedName>
    <definedName name="eeee">#N/A</definedName>
    <definedName name="eeeee">#N/A</definedName>
    <definedName name="eeeeeee">#N/A</definedName>
    <definedName name="eeeeeeee">#N/A</definedName>
    <definedName name="EFAFDEF">#REF!</definedName>
    <definedName name="efin" hidden="1">{#N/A,#N/A,FALSE,"Output";#N/A,#N/A,FALSE,"Cover Sheet";#N/A,#N/A,FALSE,"Current Mkt. Projections"}</definedName>
    <definedName name="efn" hidden="1">{#N/A,#N/A,TRUE,"DCF Summary";#N/A,#N/A,TRUE,"Casema";#N/A,#N/A,TRUE,"UK";#N/A,#N/A,TRUE,"RCF";#N/A,#N/A,TRUE,"Intercable CZ";#N/A,#N/A,TRUE,"Interkabel P";#N/A,#N/A,TRUE,"LBO-Total";#N/A,#N/A,TRUE,"LBO-Casema"}</definedName>
    <definedName name="Eighties">#REF!</definedName>
    <definedName name="em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MPVINC2">#REF!</definedName>
    <definedName name="ENGA_ING_BARR">#REF!</definedName>
    <definedName name="ENGA_ING_PROV">#REF!</definedName>
    <definedName name="ENGA_INV_PRES">#REF!</definedName>
    <definedName name="ENGA_LOT_RED">#REF!</definedName>
    <definedName name="ENGA_LOT_REDBS">#REF!</definedName>
    <definedName name="ENGA_PROY_APROB">#REF!</definedName>
    <definedName name="ENGA_PROY_EJEC">#REF!</definedName>
    <definedName name="ENGA_PROY_EJECU">#REF!</definedName>
    <definedName name="ENGA_PROY_PEND">#REF!</definedName>
    <definedName name="ENGA_PROY_TERM">#REF!</definedName>
    <definedName name="ENTER">#REF!</definedName>
    <definedName name="ENTER1">#REF!</definedName>
    <definedName name="Entercom">#REF!</definedName>
    <definedName name="Enterprise">#REF!</definedName>
    <definedName name="EnterpriseA">#REF!</definedName>
    <definedName name="EnterpriseC">#REF!</definedName>
    <definedName name="EnterpriseT">#REF!</definedName>
    <definedName name="EnterpriseValue">#REF!</definedName>
    <definedName name="ENTRA">#REF!</definedName>
    <definedName name="EPA_PAGE1">#REF!</definedName>
    <definedName name="EPA_PAGE2">#REF!</definedName>
    <definedName name="EPMWorkbookOptions_1">"ej8AAB+LCAAAAAAABADtm1tvozoQgN9X2v8Q5T0Bcmta0awc4qYccROQvaiqEEmcBi2BrKFN+yPOw/lN+8eOQ64Qt5u22SoQpD5Qe2Y8fMx4bIj5L48Tt/CAcOD43mWRK7PFAvIG/tDx7i6L9+GoxDWKX1qfP/HffPyz7/s/1WlIRIMC0fOCi8fAuSyOw3B6wTCz2aw8q5Z9fMdUWJZjvsuSMRijiV1yvCC0vQEqrrWGf9YqklELBV7wPQ8N"</definedName>
    <definedName name="EPMWorkbookOptions_2" hidden="1">"5mOavnCPMfLCrw6aRZ2x7o4d2stW0q7YE7QYbT1SiCbTe+xEQ/UChDWMRojYG6AycajYsq402WprgvKNY62bpdLY9myWKw+J8QEZGuGy6w9s96LJsiwT2FOmPx0wt9YNhG1LUBVDlcQOEERVIW3J/0e2G6Bbnpn7tvEUTKeuM7C3qO7t8cpG3MpW8xJEK+ZJwoEFxg3ZAvNs17UzHCKv40yQF0TuPi+6cTWIyRApY+zP1jYE3/VxK8T3iGco"</definedName>
    <definedName name="EPMWorkbookOptions_3" hidden="1">"HS+pRndB0dy5u6UiCZUQPYZX9oOPnZD4FT2PhfJO3x76Vw4Owi0H6P0JQ2svnwe0r9S2XM9zft2j6M5BryOaYodnaJ0v2VgQJwlfZ7lqk9syQHsWka6Khwi3WJ5ZXFCtB1PXftKwP0U4fGpx9UZ9hPqjUr0xrJVqldF5qVlHqMTaqFIb9s9qZ/3qfOS4FsWwZAehgVyS+2goo0mfTGEUsXhQUgWIyEJ/C9PNEuJt+UYDOlTMa45cmqppiYrW"</definedName>
    <definedName name="EPMWorkbookOptions_4" hidden="1">"M0kO76g8Y/raQdjGg/HTRrRAJs0Lz3Evi/PYKSaS6OWnu58uz/zppg9IBUiSterIuWy4iLJmkWsddEDOJZlFQo5kC4mkClZHBLqoZoAMz+wzNW9Vl79WCQVgwq6qi+DttZBla2Slt38p5LJXCtcU4zGrQyBBIw9WqptvCdYeIfv2SK1W6/VarbZ/pFYyGKkRwniYkgzm2Hraw/SQRNpAAooA047keDKXgCU767dvuBpnHNtsnu2futXspe6S"</definedName>
    <definedName name="EPMWorkbookOptions_5" hidden="1">"4c5KEUgFQZU18Pu/3/+e7DKaCqcL220dpL4AH5SJoCpmr5tDiUGBMPVbisPy0KCediDHU/yupN4/6nv2V41GtfqKDVYte7UvQriJ0Qq5vDo/T3uIHohGNK2L+WqV7uYbElZUTKhHayrlPS9GXv2RoJ69xI2hTLz8tRRVSX3U/hUwZlecz/tsDocCR4QSuM7JUMhA2M65ULgIQBI76f/EdDwFUiYTd+cjK2Mje5VxwTC5OdfSHqSHxCGlfld+"</definedName>
    <definedName name="EPMWorkbookOptions_6" hidden="1">"PClrkNiCH5ixZ9nL2Ahh4g2jJaj6yeYsDYiukWV9DmQNxDjpXQ41ZfK3iwed2GFXJmzf8YLx1XN7M4Nz+5Li7u+wSE/ag/XAUHSgGLJoiKc7zVO5AE39kSNJfmyE30/3WyMdigS7oJP6QDmeAmiKUNY+svydZ6/8LRjG47TCcvUye7If2Z5BwpbZao4khoTLkVASp5EjSUYJl3Ykx1P0ZAiMng6NDyx7XAbPsK0wkhAlfz/Mkz2etQMi9Yv2"</definedName>
    <definedName name="EPMWorkbookOptions_7" hidden="1">"A+bqHkIxb+hCPEM7gBxrXYkTa7tntrcbd8958zoaYRSMVU+dIm955DbeFokJLrLx3KbqGfYDWh3wTTZHsqvz7CQ/w4jiSnq3Iy4/Gy4fGi8GX23s2H0XyQjfbSzstH/+tDG7PD/f+h91YVdQej8AAA=="</definedName>
    <definedName name="EPS">#REF!</definedName>
    <definedName name="EPSDate">#REF!</definedName>
    <definedName name="EPSGrowth">#REF!</definedName>
    <definedName name="EPSLTM">#REF!</definedName>
    <definedName name="EPSLTMA">#REF!</definedName>
    <definedName name="EPSLTMC">#REF!</definedName>
    <definedName name="EPSLTMT">#REF!</definedName>
    <definedName name="EPSSource">#REF!</definedName>
    <definedName name="EPSYear1A">#REF!</definedName>
    <definedName name="EPSYear1C">#REF!</definedName>
    <definedName name="EPSYear1T">#REF!</definedName>
    <definedName name="EPSYear2A">#REF!</definedName>
    <definedName name="EPSYear2C">#REF!</definedName>
    <definedName name="EPSYear2T">#REF!</definedName>
    <definedName name="EPT">#REF!</definedName>
    <definedName name="EQ_COM">#REF!</definedName>
    <definedName name="EQ_EX">#REF!</definedName>
    <definedName name="EQ_JSD">#REF!</definedName>
    <definedName name="EQ_PREF">#REF!</definedName>
    <definedName name="EQ_PRFD">#REF!</definedName>
    <definedName name="EQ_SSN">#REF!</definedName>
    <definedName name="eqb">#REF!</definedName>
    <definedName name="Equity">#REF!</definedName>
    <definedName name="EquityA">#REF!</definedName>
    <definedName name="EquityAdj">#REF!</definedName>
    <definedName name="EquityBeta">#REF!</definedName>
    <definedName name="EquityFee1">#REF!</definedName>
    <definedName name="EquityFee2">#REF!</definedName>
    <definedName name="EquityRiskPremium">#REF!</definedName>
    <definedName name="EquityT">#REF!</definedName>
    <definedName name="EquityValue">#REF!</definedName>
    <definedName name="Erase">#REF!</definedName>
    <definedName name="ERROR">#REF!</definedName>
    <definedName name="EssAliasTable">"Code_and_name"</definedName>
    <definedName name="EssLatest">"OB"</definedName>
    <definedName name="EssOptions">"2100000000111000_01000"</definedName>
    <definedName name="ETM">#REF!</definedName>
    <definedName name="ev.Calculation" hidden="1">-4135</definedName>
    <definedName name="ev.Initialized" hidden="1">FALSE</definedName>
    <definedName name="EV__LASTREFTIME__" hidden="1">40623.6332291667</definedName>
    <definedName name="EV1Other1">#REF!</definedName>
    <definedName name="EV1Other2">#REF!</definedName>
    <definedName name="EV1OtherLTM">#REF!</definedName>
    <definedName name="EV2Other1">#REF!</definedName>
    <definedName name="EV2Other2">#REF!</definedName>
    <definedName name="EV2OtherLTM">#REF!</definedName>
    <definedName name="EV3Other1">#REF!</definedName>
    <definedName name="EV3Other2">#REF!</definedName>
    <definedName name="EV3OtherLTM">#REF!</definedName>
    <definedName name="EVCashFlow1">#REF!</definedName>
    <definedName name="EVCashFlow2">#REF!</definedName>
    <definedName name="EVCashFlowLTM">#REF!</definedName>
    <definedName name="EVEBIT">#REF!</definedName>
    <definedName name="EVEBIT1">#REF!</definedName>
    <definedName name="EVEBIT2">#REF!</definedName>
    <definedName name="EVEBITDA">#REF!</definedName>
    <definedName name="EVEBITDA1">#REF!</definedName>
    <definedName name="EVEBITDA2">#REF!</definedName>
    <definedName name="EVEBITDALTM">#REF!</definedName>
    <definedName name="EVEBITLTM">#REF!</definedName>
    <definedName name="evergreen_ar">#REF!</definedName>
    <definedName name="evergreen_inv">#REF!</definedName>
    <definedName name="EVNetInc1">#REF!</definedName>
    <definedName name="EVNetInc2">#REF!</definedName>
    <definedName name="EVNetIncLTM">#REF!</definedName>
    <definedName name="EVRevenues">#REF!</definedName>
    <definedName name="EVRevenues1">#REF!</definedName>
    <definedName name="EVRevenues2">#REF!</definedName>
    <definedName name="EVREVENUES298">#REF!</definedName>
    <definedName name="EVRevenuesLTM">#REF!</definedName>
    <definedName name="ExcessCash">#REF!</definedName>
    <definedName name="ExcessCash2">#REF!</definedName>
    <definedName name="Exchange_Rates" hidden="1">#REF!</definedName>
    <definedName name="ExchRatio">#REF!</definedName>
    <definedName name="exis">#REF!</definedName>
    <definedName name="EXIST">#REF!</definedName>
    <definedName name="existen">#REF!</definedName>
    <definedName name="EXISTENCIAS">#REF!</definedName>
    <definedName name="Existing">#REF!</definedName>
    <definedName name="ExitMult">#REF!</definedName>
    <definedName name="ExitYear">#REF!</definedName>
    <definedName name="EXP">#REF!</definedName>
    <definedName name="ExpandOutputs">#N/A</definedName>
    <definedName name="ExpandVPeriods">#N/A</definedName>
    <definedName name="ExportFile">#N/A</definedName>
    <definedName name="EXPP">#REF!</definedName>
    <definedName name="ExRate_Yr1" hidden="1">#REF!</definedName>
    <definedName name="ExRate_Yr2" hidden="1">#REF!</definedName>
    <definedName name="ExRate_Yr3" hidden="1">#REF!</definedName>
    <definedName name="ExRate_Yr4" hidden="1">#REF!</definedName>
    <definedName name="ExRate_Yr5" hidden="1">#REF!</definedName>
    <definedName name="ExRate_Yr6" hidden="1">#REF!</definedName>
    <definedName name="ExRate_Yr7" hidden="1">#REF!</definedName>
    <definedName name="ExRateLTM_Yr1" hidden="1">#REF!</definedName>
    <definedName name="ExRateLTM_Yr2" hidden="1">#REF!</definedName>
    <definedName name="ExRateLTM_Yr3" hidden="1">#REF!</definedName>
    <definedName name="EXTRANJERA">#REF!</definedName>
    <definedName name="FCF">#REF!</definedName>
    <definedName name="FDC_0_0" hidden="1">"#"</definedName>
    <definedName name="FDC_1_0" hidden="1">"#"</definedName>
    <definedName name="FDC_10_0" hidden="1">"#"</definedName>
    <definedName name="FDC_10_1" hidden="1">"#"</definedName>
    <definedName name="FDC_10_2" hidden="1">"#"</definedName>
    <definedName name="FDC_10_3" hidden="1">"#"</definedName>
    <definedName name="FDC_11_0" hidden="1">"#"</definedName>
    <definedName name="FDC_11_1" hidden="1">"#"</definedName>
    <definedName name="FDC_11_2" hidden="1">"#"</definedName>
    <definedName name="FDC_11_3" hidden="1">"#"</definedName>
    <definedName name="FDC_12_0" hidden="1">"#"</definedName>
    <definedName name="FDC_12_1" hidden="1">"#"</definedName>
    <definedName name="FDC_12_2" hidden="1">"#"</definedName>
    <definedName name="FDC_12_3" hidden="1">"#"</definedName>
    <definedName name="FDC_13_0" hidden="1">"#"</definedName>
    <definedName name="FDC_13_1" hidden="1">"#"</definedName>
    <definedName name="FDC_13_2" hidden="1">"#"</definedName>
    <definedName name="FDC_13_3" hidden="1">"#"</definedName>
    <definedName name="FDC_14_0" hidden="1">"#"</definedName>
    <definedName name="FDC_14_1" hidden="1">"#"</definedName>
    <definedName name="FDC_14_2" hidden="1">"#"</definedName>
    <definedName name="FDC_14_3" hidden="1">"#"</definedName>
    <definedName name="FDC_15_0" hidden="1">"#"</definedName>
    <definedName name="FDC_16_0" hidden="1">"#"</definedName>
    <definedName name="FDC_17_0" hidden="1">"#"</definedName>
    <definedName name="FDC_18_0" hidden="1">"#"</definedName>
    <definedName name="FDC_19_0" hidden="1">"#"</definedName>
    <definedName name="FDC_19_1" hidden="1">"#"</definedName>
    <definedName name="FDC_19_2" hidden="1">"#"</definedName>
    <definedName name="FDC_19_3" hidden="1">"#"</definedName>
    <definedName name="FDC_2_0" hidden="1">"#"</definedName>
    <definedName name="FDC_20_0" hidden="1">"#"</definedName>
    <definedName name="FDC_21_0" hidden="1">"#"</definedName>
    <definedName name="FDC_21_1" hidden="1">"#"</definedName>
    <definedName name="FDC_21_2" hidden="1">"#"</definedName>
    <definedName name="FDC_21_3" hidden="1">"#"</definedName>
    <definedName name="FDC_22_0" hidden="1">"#"</definedName>
    <definedName name="FDC_23_0" hidden="1">"#"</definedName>
    <definedName name="FDC_24_0" hidden="1">"#"</definedName>
    <definedName name="FDC_25_0" hidden="1">"#"</definedName>
    <definedName name="FDC_25_1" hidden="1">"#"</definedName>
    <definedName name="FDC_25_2" hidden="1">"#"</definedName>
    <definedName name="FDC_25_3" hidden="1">"#"</definedName>
    <definedName name="FDC_26_0" hidden="1">"#"</definedName>
    <definedName name="FDC_26_1" hidden="1">"#"</definedName>
    <definedName name="FDC_26_2" hidden="1">"#"</definedName>
    <definedName name="FDC_26_3" hidden="1">"#"</definedName>
    <definedName name="FDC_27_0" hidden="1">"#"</definedName>
    <definedName name="FDC_28_0" hidden="1">"#"</definedName>
    <definedName name="FDC_28_1" hidden="1">"#"</definedName>
    <definedName name="FDC_28_2" hidden="1">"#"</definedName>
    <definedName name="FDC_28_3" hidden="1">"#"</definedName>
    <definedName name="FDC_29_0" hidden="1">"#"</definedName>
    <definedName name="FDC_29_1" hidden="1">"#"</definedName>
    <definedName name="FDC_29_2" hidden="1">"#"</definedName>
    <definedName name="FDC_29_3" hidden="1">"#"</definedName>
    <definedName name="FDC_3_0" hidden="1">"#"</definedName>
    <definedName name="FDC_30_0" hidden="1">"#"</definedName>
    <definedName name="FDC_31_0" hidden="1">"#"</definedName>
    <definedName name="FDC_32_0" hidden="1">"#"</definedName>
    <definedName name="FDC_33_0" hidden="1">"#"</definedName>
    <definedName name="FDC_34_0" hidden="1">"#"</definedName>
    <definedName name="FDC_35_0" hidden="1">"#"</definedName>
    <definedName name="FDC_36_0" hidden="1">"#"</definedName>
    <definedName name="FDC_37_0" hidden="1">"#"</definedName>
    <definedName name="FDC_38_0" hidden="1">"#"</definedName>
    <definedName name="FDC_39_0" hidden="1">"#"</definedName>
    <definedName name="FDC_4_0" hidden="1">"#"</definedName>
    <definedName name="FDC_40_0" hidden="1">"#"</definedName>
    <definedName name="FDC_41_0" hidden="1">"#"</definedName>
    <definedName name="FDC_41_1" hidden="1">"#"</definedName>
    <definedName name="FDC_41_2" hidden="1">"#"</definedName>
    <definedName name="FDC_41_3" hidden="1">"#"</definedName>
    <definedName name="FDC_42_0" hidden="1">"#"</definedName>
    <definedName name="FDC_42_1" hidden="1">"#"</definedName>
    <definedName name="FDC_42_2" hidden="1">"#"</definedName>
    <definedName name="FDC_42_3" hidden="1">"#"</definedName>
    <definedName name="FDC_43_0" hidden="1">"#"</definedName>
    <definedName name="FDC_43_1" hidden="1">"#"</definedName>
    <definedName name="FDC_43_2" hidden="1">"#"</definedName>
    <definedName name="FDC_43_3" hidden="1">"#"</definedName>
    <definedName name="FDC_44_0" hidden="1">"#"</definedName>
    <definedName name="FDC_45_0" hidden="1">"#"</definedName>
    <definedName name="FDC_45_1" hidden="1">"#"</definedName>
    <definedName name="FDC_45_2" hidden="1">"#"</definedName>
    <definedName name="FDC_45_3" hidden="1">"#"</definedName>
    <definedName name="FDC_46_0" hidden="1">"#"</definedName>
    <definedName name="FDC_46_1" hidden="1">"#"</definedName>
    <definedName name="FDC_46_2" hidden="1">"#"</definedName>
    <definedName name="FDC_46_3" hidden="1">"#"</definedName>
    <definedName name="FDC_47_0" hidden="1">"#"</definedName>
    <definedName name="FDC_47_1" hidden="1">"#"</definedName>
    <definedName name="FDC_47_2" hidden="1">"#"</definedName>
    <definedName name="FDC_47_3" hidden="1">"#"</definedName>
    <definedName name="FDC_48_0" hidden="1">"#"</definedName>
    <definedName name="FDC_48_1" hidden="1">"#"</definedName>
    <definedName name="FDC_48_2" hidden="1">"#"</definedName>
    <definedName name="FDC_48_3" hidden="1">"#"</definedName>
    <definedName name="FDC_49_0" hidden="1">"#"</definedName>
    <definedName name="FDC_49_1" hidden="1">"#"</definedName>
    <definedName name="FDC_49_2" hidden="1">"#"</definedName>
    <definedName name="FDC_49_3" hidden="1">"#"</definedName>
    <definedName name="FDC_5_0" hidden="1">"#"</definedName>
    <definedName name="FDC_5_1" hidden="1">"#"</definedName>
    <definedName name="FDC_5_2" hidden="1">"#"</definedName>
    <definedName name="FDC_5_3" hidden="1">"#"</definedName>
    <definedName name="FDC_50_0" hidden="1">"#"</definedName>
    <definedName name="FDC_50_1" hidden="1">"#"</definedName>
    <definedName name="FDC_50_2" hidden="1">"#"</definedName>
    <definedName name="FDC_50_3" hidden="1">"#"</definedName>
    <definedName name="FDC_51_0" hidden="1">"#"</definedName>
    <definedName name="FDC_51_1" hidden="1">"#"</definedName>
    <definedName name="FDC_51_2" hidden="1">"#"</definedName>
    <definedName name="FDC_51_3" hidden="1">"#"</definedName>
    <definedName name="FDC_52_0" hidden="1">"#"</definedName>
    <definedName name="FDC_52_1" hidden="1">"#"</definedName>
    <definedName name="FDC_52_2" hidden="1">"#"</definedName>
    <definedName name="FDC_52_3" hidden="1">"#"</definedName>
    <definedName name="FDC_53_0" hidden="1">"#"</definedName>
    <definedName name="FDC_53_1" hidden="1">"#"</definedName>
    <definedName name="FDC_53_2" hidden="1">"#"</definedName>
    <definedName name="FDC_53_3" hidden="1">"#"</definedName>
    <definedName name="FDC_54_0" hidden="1">"#"</definedName>
    <definedName name="FDC_54_1" hidden="1">"#"</definedName>
    <definedName name="FDC_54_2" hidden="1">"#"</definedName>
    <definedName name="FDC_54_3" hidden="1">"#"</definedName>
    <definedName name="FDC_55_0" hidden="1">"#"</definedName>
    <definedName name="FDC_55_1" hidden="1">"#"</definedName>
    <definedName name="FDC_55_2" hidden="1">"#"</definedName>
    <definedName name="FDC_55_3" hidden="1">"#"</definedName>
    <definedName name="FDC_56_0" hidden="1">"#"</definedName>
    <definedName name="FDC_57_0" hidden="1">"#"</definedName>
    <definedName name="FDC_58_0" hidden="1">"#"</definedName>
    <definedName name="FDC_58_1" hidden="1">"#"</definedName>
    <definedName name="FDC_58_10" hidden="1">"#"</definedName>
    <definedName name="FDC_58_100" hidden="1">"#"</definedName>
    <definedName name="FDC_58_101" hidden="1">"#"</definedName>
    <definedName name="FDC_58_102" hidden="1">"#"</definedName>
    <definedName name="FDC_58_103" hidden="1">"#"</definedName>
    <definedName name="FDC_58_104" hidden="1">"#"</definedName>
    <definedName name="FDC_58_105" hidden="1">"#"</definedName>
    <definedName name="FDC_58_106" hidden="1">"#"</definedName>
    <definedName name="FDC_58_107" hidden="1">"#"</definedName>
    <definedName name="FDC_58_108" hidden="1">"#"</definedName>
    <definedName name="FDC_58_109" hidden="1">"#"</definedName>
    <definedName name="FDC_58_11" hidden="1">"#"</definedName>
    <definedName name="FDC_58_110" hidden="1">"#"</definedName>
    <definedName name="FDC_58_111" hidden="1">"#"</definedName>
    <definedName name="FDC_58_112" hidden="1">"#"</definedName>
    <definedName name="FDC_58_113" hidden="1">"#"</definedName>
    <definedName name="FDC_58_114" hidden="1">"#"</definedName>
    <definedName name="FDC_58_115" hidden="1">"#"</definedName>
    <definedName name="FDC_58_116" hidden="1">"#"</definedName>
    <definedName name="FDC_58_117" hidden="1">"#"</definedName>
    <definedName name="FDC_58_118" hidden="1">"#"</definedName>
    <definedName name="FDC_58_119" hidden="1">"#"</definedName>
    <definedName name="FDC_58_12" hidden="1">"#"</definedName>
    <definedName name="FDC_58_120" hidden="1">"#"</definedName>
    <definedName name="FDC_58_121" hidden="1">"#"</definedName>
    <definedName name="FDC_58_122" hidden="1">"#"</definedName>
    <definedName name="FDC_58_123" hidden="1">"#"</definedName>
    <definedName name="FDC_58_124" hidden="1">"#"</definedName>
    <definedName name="FDC_58_125" hidden="1">"#"</definedName>
    <definedName name="FDC_58_126" hidden="1">"#"</definedName>
    <definedName name="FDC_58_127" hidden="1">"#"</definedName>
    <definedName name="FDC_58_128" hidden="1">"#"</definedName>
    <definedName name="FDC_58_129" hidden="1">"#"</definedName>
    <definedName name="FDC_58_13" hidden="1">"#"</definedName>
    <definedName name="FDC_58_130" hidden="1">"#"</definedName>
    <definedName name="FDC_58_131" hidden="1">"#"</definedName>
    <definedName name="FDC_58_132" hidden="1">"#"</definedName>
    <definedName name="FDC_58_133" hidden="1">"#"</definedName>
    <definedName name="FDC_58_134" hidden="1">"#"</definedName>
    <definedName name="FDC_58_135" hidden="1">"#"</definedName>
    <definedName name="FDC_58_136" hidden="1">"#"</definedName>
    <definedName name="FDC_58_137" hidden="1">"#"</definedName>
    <definedName name="FDC_58_138" hidden="1">"#"</definedName>
    <definedName name="FDC_58_139" hidden="1">"#"</definedName>
    <definedName name="FDC_58_14" hidden="1">"#"</definedName>
    <definedName name="FDC_58_140" hidden="1">"#"</definedName>
    <definedName name="FDC_58_141" hidden="1">"#"</definedName>
    <definedName name="FDC_58_142" hidden="1">"#"</definedName>
    <definedName name="FDC_58_143" hidden="1">"#"</definedName>
    <definedName name="FDC_58_144" hidden="1">"#"</definedName>
    <definedName name="FDC_58_145" hidden="1">"#"</definedName>
    <definedName name="FDC_58_146" hidden="1">"#"</definedName>
    <definedName name="FDC_58_147" hidden="1">"#"</definedName>
    <definedName name="FDC_58_148" hidden="1">"#"</definedName>
    <definedName name="FDC_58_149" hidden="1">"#"</definedName>
    <definedName name="FDC_58_15" hidden="1">"#"</definedName>
    <definedName name="FDC_58_150" hidden="1">"#"</definedName>
    <definedName name="FDC_58_151" hidden="1">"#"</definedName>
    <definedName name="FDC_58_152" hidden="1">"#"</definedName>
    <definedName name="FDC_58_153" hidden="1">"#"</definedName>
    <definedName name="FDC_58_154" hidden="1">"#"</definedName>
    <definedName name="FDC_58_155" hidden="1">"#"</definedName>
    <definedName name="FDC_58_156" hidden="1">"#"</definedName>
    <definedName name="FDC_58_157" hidden="1">"#"</definedName>
    <definedName name="FDC_58_158" hidden="1">"#"</definedName>
    <definedName name="FDC_58_159" hidden="1">"#"</definedName>
    <definedName name="FDC_58_16" hidden="1">"#"</definedName>
    <definedName name="FDC_58_160" hidden="1">"#"</definedName>
    <definedName name="FDC_58_161" hidden="1">"#"</definedName>
    <definedName name="FDC_58_162" hidden="1">"#"</definedName>
    <definedName name="FDC_58_163" hidden="1">"#"</definedName>
    <definedName name="FDC_58_164" hidden="1">"#"</definedName>
    <definedName name="FDC_58_165" hidden="1">"#"</definedName>
    <definedName name="FDC_58_166" hidden="1">"#"</definedName>
    <definedName name="FDC_58_167" hidden="1">"#"</definedName>
    <definedName name="FDC_58_168" hidden="1">"#"</definedName>
    <definedName name="FDC_58_169" hidden="1">"#"</definedName>
    <definedName name="FDC_58_17" hidden="1">"#"</definedName>
    <definedName name="FDC_58_170" hidden="1">"#"</definedName>
    <definedName name="FDC_58_171" hidden="1">"#"</definedName>
    <definedName name="FDC_58_172" hidden="1">"#"</definedName>
    <definedName name="FDC_58_173" hidden="1">"#"</definedName>
    <definedName name="FDC_58_174" hidden="1">"#"</definedName>
    <definedName name="FDC_58_175" hidden="1">"#"</definedName>
    <definedName name="FDC_58_176" hidden="1">"#"</definedName>
    <definedName name="FDC_58_177" hidden="1">"#"</definedName>
    <definedName name="FDC_58_178" hidden="1">"#"</definedName>
    <definedName name="FDC_58_179" hidden="1">"#"</definedName>
    <definedName name="FDC_58_18" hidden="1">"#"</definedName>
    <definedName name="FDC_58_180" hidden="1">"#"</definedName>
    <definedName name="FDC_58_181" hidden="1">"#"</definedName>
    <definedName name="FDC_58_182" hidden="1">"#"</definedName>
    <definedName name="FDC_58_183" hidden="1">"#"</definedName>
    <definedName name="FDC_58_184" hidden="1">"#"</definedName>
    <definedName name="FDC_58_185" hidden="1">"#"</definedName>
    <definedName name="FDC_58_186" hidden="1">"#"</definedName>
    <definedName name="FDC_58_187" hidden="1">"#"</definedName>
    <definedName name="FDC_58_188" hidden="1">"#"</definedName>
    <definedName name="FDC_58_189" hidden="1">"#"</definedName>
    <definedName name="FDC_58_19" hidden="1">"#"</definedName>
    <definedName name="FDC_58_190" hidden="1">"#"</definedName>
    <definedName name="FDC_58_191" hidden="1">"#"</definedName>
    <definedName name="FDC_58_192" hidden="1">"#"</definedName>
    <definedName name="FDC_58_193" hidden="1">"#"</definedName>
    <definedName name="FDC_58_194" hidden="1">"#"</definedName>
    <definedName name="FDC_58_195" hidden="1">"#"</definedName>
    <definedName name="FDC_58_196" hidden="1">"#"</definedName>
    <definedName name="FDC_58_197" hidden="1">"#"</definedName>
    <definedName name="FDC_58_198" hidden="1">"#"</definedName>
    <definedName name="FDC_58_199" hidden="1">"#"</definedName>
    <definedName name="FDC_58_2" hidden="1">"#"</definedName>
    <definedName name="FDC_58_20" hidden="1">"#"</definedName>
    <definedName name="FDC_58_200" hidden="1">"#"</definedName>
    <definedName name="FDC_58_201" hidden="1">"#"</definedName>
    <definedName name="FDC_58_202" hidden="1">"#"</definedName>
    <definedName name="FDC_58_203" hidden="1">"#"</definedName>
    <definedName name="FDC_58_204" hidden="1">"#"</definedName>
    <definedName name="FDC_58_205" hidden="1">"#"</definedName>
    <definedName name="FDC_58_206" hidden="1">"#"</definedName>
    <definedName name="FDC_58_207" hidden="1">"#"</definedName>
    <definedName name="FDC_58_208" hidden="1">"#"</definedName>
    <definedName name="FDC_58_209" hidden="1">"#"</definedName>
    <definedName name="FDC_58_21" hidden="1">"#"</definedName>
    <definedName name="FDC_58_210" hidden="1">"#"</definedName>
    <definedName name="FDC_58_211" hidden="1">"#"</definedName>
    <definedName name="FDC_58_212" hidden="1">"#"</definedName>
    <definedName name="FDC_58_213" hidden="1">"#"</definedName>
    <definedName name="FDC_58_214" hidden="1">"#"</definedName>
    <definedName name="FDC_58_215" hidden="1">"#"</definedName>
    <definedName name="FDC_58_216" hidden="1">"#"</definedName>
    <definedName name="FDC_58_217" hidden="1">"#"</definedName>
    <definedName name="FDC_58_218" hidden="1">"#"</definedName>
    <definedName name="FDC_58_219" hidden="1">"#"</definedName>
    <definedName name="FDC_58_22" hidden="1">"#"</definedName>
    <definedName name="FDC_58_220" hidden="1">"#"</definedName>
    <definedName name="FDC_58_221" hidden="1">"#"</definedName>
    <definedName name="FDC_58_222" hidden="1">"#"</definedName>
    <definedName name="FDC_58_223" hidden="1">"#"</definedName>
    <definedName name="FDC_58_224" hidden="1">"#"</definedName>
    <definedName name="FDC_58_225" hidden="1">"#"</definedName>
    <definedName name="FDC_58_226" hidden="1">"#"</definedName>
    <definedName name="FDC_58_227" hidden="1">"#"</definedName>
    <definedName name="FDC_58_228" hidden="1">"#"</definedName>
    <definedName name="FDC_58_229" hidden="1">"#"</definedName>
    <definedName name="FDC_58_23" hidden="1">"#"</definedName>
    <definedName name="FDC_58_230" hidden="1">"#"</definedName>
    <definedName name="FDC_58_231" hidden="1">"#"</definedName>
    <definedName name="FDC_58_232" hidden="1">"#"</definedName>
    <definedName name="FDC_58_233" hidden="1">"#"</definedName>
    <definedName name="FDC_58_234" hidden="1">"#"</definedName>
    <definedName name="FDC_58_235" hidden="1">"#"</definedName>
    <definedName name="FDC_58_236" hidden="1">"#"</definedName>
    <definedName name="FDC_58_237" hidden="1">"#"</definedName>
    <definedName name="FDC_58_238" hidden="1">"#"</definedName>
    <definedName name="FDC_58_239" hidden="1">"#"</definedName>
    <definedName name="FDC_58_24" hidden="1">"#"</definedName>
    <definedName name="FDC_58_240" hidden="1">"#"</definedName>
    <definedName name="FDC_58_241" hidden="1">"#"</definedName>
    <definedName name="FDC_58_242" hidden="1">"#"</definedName>
    <definedName name="FDC_58_243" hidden="1">"#"</definedName>
    <definedName name="FDC_58_244" hidden="1">"#"</definedName>
    <definedName name="FDC_58_245" hidden="1">"#"</definedName>
    <definedName name="FDC_58_246" hidden="1">"#"</definedName>
    <definedName name="FDC_58_247" hidden="1">"#"</definedName>
    <definedName name="FDC_58_248" hidden="1">"#"</definedName>
    <definedName name="FDC_58_249" hidden="1">"#"</definedName>
    <definedName name="FDC_58_25" hidden="1">"#"</definedName>
    <definedName name="FDC_58_250" hidden="1">"#"</definedName>
    <definedName name="FDC_58_251" hidden="1">"#"</definedName>
    <definedName name="FDC_58_252" hidden="1">"#"</definedName>
    <definedName name="FDC_58_253" hidden="1">"#"</definedName>
    <definedName name="FDC_58_254" hidden="1">"#"</definedName>
    <definedName name="FDC_58_255" hidden="1">"#"</definedName>
    <definedName name="FDC_58_256" hidden="1">"#"</definedName>
    <definedName name="FDC_58_257" hidden="1">"#"</definedName>
    <definedName name="FDC_58_258" hidden="1">"#"</definedName>
    <definedName name="FDC_58_259" hidden="1">"#"</definedName>
    <definedName name="FDC_58_26" hidden="1">"#"</definedName>
    <definedName name="FDC_58_260" hidden="1">"#"</definedName>
    <definedName name="FDC_58_261" hidden="1">"#"</definedName>
    <definedName name="FDC_58_27" hidden="1">"#"</definedName>
    <definedName name="FDC_58_28" hidden="1">"#"</definedName>
    <definedName name="FDC_58_29" hidden="1">"#"</definedName>
    <definedName name="FDC_58_3" hidden="1">"#"</definedName>
    <definedName name="FDC_58_30" hidden="1">"#"</definedName>
    <definedName name="FDC_58_31" hidden="1">"#"</definedName>
    <definedName name="FDC_58_32" hidden="1">"#"</definedName>
    <definedName name="FDC_58_33" hidden="1">"#"</definedName>
    <definedName name="FDC_58_34" hidden="1">"#"</definedName>
    <definedName name="FDC_58_35" hidden="1">"#"</definedName>
    <definedName name="FDC_58_36" hidden="1">"#"</definedName>
    <definedName name="FDC_58_37" hidden="1">"#"</definedName>
    <definedName name="FDC_58_38" hidden="1">"#"</definedName>
    <definedName name="FDC_58_39" hidden="1">"#"</definedName>
    <definedName name="FDC_58_4" hidden="1">"#"</definedName>
    <definedName name="FDC_58_40" hidden="1">"#"</definedName>
    <definedName name="FDC_58_41" hidden="1">"#"</definedName>
    <definedName name="FDC_58_42" hidden="1">"#"</definedName>
    <definedName name="FDC_58_43" hidden="1">"#"</definedName>
    <definedName name="FDC_58_44" hidden="1">"#"</definedName>
    <definedName name="FDC_58_45" hidden="1">"#"</definedName>
    <definedName name="FDC_58_46" hidden="1">"#"</definedName>
    <definedName name="FDC_58_47" hidden="1">"#"</definedName>
    <definedName name="FDC_58_48" hidden="1">"#"</definedName>
    <definedName name="FDC_58_49" hidden="1">"#"</definedName>
    <definedName name="FDC_58_5" hidden="1">"#"</definedName>
    <definedName name="FDC_58_50" hidden="1">"#"</definedName>
    <definedName name="FDC_58_51" hidden="1">"#"</definedName>
    <definedName name="FDC_58_52" hidden="1">"#"</definedName>
    <definedName name="FDC_58_53" hidden="1">"#"</definedName>
    <definedName name="FDC_58_54" hidden="1">"#"</definedName>
    <definedName name="FDC_58_55" hidden="1">"#"</definedName>
    <definedName name="FDC_58_56" hidden="1">"#"</definedName>
    <definedName name="FDC_58_57" hidden="1">"#"</definedName>
    <definedName name="FDC_58_58" hidden="1">"#"</definedName>
    <definedName name="FDC_58_59" hidden="1">"#"</definedName>
    <definedName name="FDC_58_6" hidden="1">"#"</definedName>
    <definedName name="FDC_58_60" hidden="1">"#"</definedName>
    <definedName name="FDC_58_61" hidden="1">"#"</definedName>
    <definedName name="FDC_58_62" hidden="1">"#"</definedName>
    <definedName name="FDC_58_63" hidden="1">"#"</definedName>
    <definedName name="FDC_58_64" hidden="1">"#"</definedName>
    <definedName name="FDC_58_65" hidden="1">"#"</definedName>
    <definedName name="FDC_58_66" hidden="1">"#"</definedName>
    <definedName name="FDC_58_67" hidden="1">"#"</definedName>
    <definedName name="FDC_58_68" hidden="1">"#"</definedName>
    <definedName name="FDC_58_69" hidden="1">"#"</definedName>
    <definedName name="FDC_58_7" hidden="1">"#"</definedName>
    <definedName name="FDC_58_70" hidden="1">"#"</definedName>
    <definedName name="FDC_58_71" hidden="1">"#"</definedName>
    <definedName name="FDC_58_72" hidden="1">"#"</definedName>
    <definedName name="FDC_58_73" hidden="1">"#"</definedName>
    <definedName name="FDC_58_74" hidden="1">"#"</definedName>
    <definedName name="FDC_58_75" hidden="1">"#"</definedName>
    <definedName name="FDC_58_76" hidden="1">"#"</definedName>
    <definedName name="FDC_58_77" hidden="1">"#"</definedName>
    <definedName name="FDC_58_78" hidden="1">"#"</definedName>
    <definedName name="FDC_58_79" hidden="1">"#"</definedName>
    <definedName name="FDC_58_8" hidden="1">"#"</definedName>
    <definedName name="FDC_58_80" hidden="1">"#"</definedName>
    <definedName name="FDC_58_81" hidden="1">"#"</definedName>
    <definedName name="FDC_58_82" hidden="1">"#"</definedName>
    <definedName name="FDC_58_83" hidden="1">"#"</definedName>
    <definedName name="FDC_58_84" hidden="1">"#"</definedName>
    <definedName name="FDC_58_85" hidden="1">"#"</definedName>
    <definedName name="FDC_58_86" hidden="1">"#"</definedName>
    <definedName name="FDC_58_87" hidden="1">"#"</definedName>
    <definedName name="FDC_58_88" hidden="1">"#"</definedName>
    <definedName name="FDC_58_89" hidden="1">"#"</definedName>
    <definedName name="FDC_58_9" hidden="1">"#"</definedName>
    <definedName name="FDC_58_90" hidden="1">"#"</definedName>
    <definedName name="FDC_58_91" hidden="1">"#"</definedName>
    <definedName name="FDC_58_92" hidden="1">"#"</definedName>
    <definedName name="FDC_58_93" hidden="1">"#"</definedName>
    <definedName name="FDC_58_94" hidden="1">"#"</definedName>
    <definedName name="FDC_58_95" hidden="1">"#"</definedName>
    <definedName name="FDC_58_96" hidden="1">"#"</definedName>
    <definedName name="FDC_58_97" hidden="1">"#"</definedName>
    <definedName name="FDC_58_98" hidden="1">"#"</definedName>
    <definedName name="FDC_58_99" hidden="1">"#"</definedName>
    <definedName name="FDC_59_0" hidden="1">"#"</definedName>
    <definedName name="FDC_59_1" hidden="1">"#"</definedName>
    <definedName name="FDC_59_10" hidden="1">"#"</definedName>
    <definedName name="FDC_59_100" hidden="1">"#"</definedName>
    <definedName name="FDC_59_101" hidden="1">"#"</definedName>
    <definedName name="FDC_59_102" hidden="1">"#"</definedName>
    <definedName name="FDC_59_103" hidden="1">"#"</definedName>
    <definedName name="FDC_59_104" hidden="1">"#"</definedName>
    <definedName name="FDC_59_105" hidden="1">"#"</definedName>
    <definedName name="FDC_59_106" hidden="1">"#"</definedName>
    <definedName name="FDC_59_107" hidden="1">"#"</definedName>
    <definedName name="FDC_59_108" hidden="1">"#"</definedName>
    <definedName name="FDC_59_109" hidden="1">"#"</definedName>
    <definedName name="FDC_59_11" hidden="1">"#"</definedName>
    <definedName name="FDC_59_110" hidden="1">"#"</definedName>
    <definedName name="FDC_59_111" hidden="1">"#"</definedName>
    <definedName name="FDC_59_112" hidden="1">"#"</definedName>
    <definedName name="FDC_59_113" hidden="1">"#"</definedName>
    <definedName name="FDC_59_114" hidden="1">"#"</definedName>
    <definedName name="FDC_59_115" hidden="1">"#"</definedName>
    <definedName name="FDC_59_116" hidden="1">"#"</definedName>
    <definedName name="FDC_59_117" hidden="1">"#"</definedName>
    <definedName name="FDC_59_118" hidden="1">"#"</definedName>
    <definedName name="FDC_59_119" hidden="1">"#"</definedName>
    <definedName name="FDC_59_12" hidden="1">"#"</definedName>
    <definedName name="FDC_59_120" hidden="1">"#"</definedName>
    <definedName name="FDC_59_121" hidden="1">"#"</definedName>
    <definedName name="FDC_59_122" hidden="1">"#"</definedName>
    <definedName name="FDC_59_123" hidden="1">"#"</definedName>
    <definedName name="FDC_59_124" hidden="1">"#"</definedName>
    <definedName name="FDC_59_125" hidden="1">"#"</definedName>
    <definedName name="FDC_59_126" hidden="1">"#"</definedName>
    <definedName name="FDC_59_127" hidden="1">"#"</definedName>
    <definedName name="FDC_59_128" hidden="1">"#"</definedName>
    <definedName name="FDC_59_129" hidden="1">"#"</definedName>
    <definedName name="FDC_59_13" hidden="1">"#"</definedName>
    <definedName name="FDC_59_130" hidden="1">"#"</definedName>
    <definedName name="FDC_59_131" hidden="1">"#"</definedName>
    <definedName name="FDC_59_132" hidden="1">"#"</definedName>
    <definedName name="FDC_59_133" hidden="1">"#"</definedName>
    <definedName name="FDC_59_134" hidden="1">"#"</definedName>
    <definedName name="FDC_59_135" hidden="1">"#"</definedName>
    <definedName name="FDC_59_136" hidden="1">"#"</definedName>
    <definedName name="FDC_59_137" hidden="1">"#"</definedName>
    <definedName name="FDC_59_138" hidden="1">"#"</definedName>
    <definedName name="FDC_59_139" hidden="1">"#"</definedName>
    <definedName name="FDC_59_14" hidden="1">"#"</definedName>
    <definedName name="FDC_59_140" hidden="1">"#"</definedName>
    <definedName name="FDC_59_141" hidden="1">"#"</definedName>
    <definedName name="FDC_59_142" hidden="1">"#"</definedName>
    <definedName name="FDC_59_143" hidden="1">"#"</definedName>
    <definedName name="FDC_59_144" hidden="1">"#"</definedName>
    <definedName name="FDC_59_145" hidden="1">"#"</definedName>
    <definedName name="FDC_59_146" hidden="1">"#"</definedName>
    <definedName name="FDC_59_147" hidden="1">"#"</definedName>
    <definedName name="FDC_59_148" hidden="1">"#"</definedName>
    <definedName name="FDC_59_149" hidden="1">"#"</definedName>
    <definedName name="FDC_59_15" hidden="1">"#"</definedName>
    <definedName name="FDC_59_150" hidden="1">"#"</definedName>
    <definedName name="FDC_59_151" hidden="1">"#"</definedName>
    <definedName name="FDC_59_152" hidden="1">"#"</definedName>
    <definedName name="FDC_59_153" hidden="1">"#"</definedName>
    <definedName name="FDC_59_154" hidden="1">"#"</definedName>
    <definedName name="FDC_59_155" hidden="1">"#"</definedName>
    <definedName name="FDC_59_156" hidden="1">"#"</definedName>
    <definedName name="FDC_59_157" hidden="1">"#"</definedName>
    <definedName name="FDC_59_158" hidden="1">"#"</definedName>
    <definedName name="FDC_59_159" hidden="1">"#"</definedName>
    <definedName name="FDC_59_16" hidden="1">"#"</definedName>
    <definedName name="FDC_59_160" hidden="1">"#"</definedName>
    <definedName name="FDC_59_161" hidden="1">"#"</definedName>
    <definedName name="FDC_59_162" hidden="1">"#"</definedName>
    <definedName name="FDC_59_163" hidden="1">"#"</definedName>
    <definedName name="FDC_59_164" hidden="1">"#"</definedName>
    <definedName name="FDC_59_165" hidden="1">"#"</definedName>
    <definedName name="FDC_59_166" hidden="1">"#"</definedName>
    <definedName name="FDC_59_167" hidden="1">"#"</definedName>
    <definedName name="FDC_59_168" hidden="1">"#"</definedName>
    <definedName name="FDC_59_169" hidden="1">"#"</definedName>
    <definedName name="FDC_59_17" hidden="1">"#"</definedName>
    <definedName name="FDC_59_170" hidden="1">"#"</definedName>
    <definedName name="FDC_59_171" hidden="1">"#"</definedName>
    <definedName name="FDC_59_172" hidden="1">"#"</definedName>
    <definedName name="FDC_59_173" hidden="1">"#"</definedName>
    <definedName name="FDC_59_174" hidden="1">"#"</definedName>
    <definedName name="FDC_59_175" hidden="1">"#"</definedName>
    <definedName name="FDC_59_176" hidden="1">"#"</definedName>
    <definedName name="FDC_59_177" hidden="1">"#"</definedName>
    <definedName name="FDC_59_178" hidden="1">"#"</definedName>
    <definedName name="FDC_59_179" hidden="1">"#"</definedName>
    <definedName name="FDC_59_18" hidden="1">"#"</definedName>
    <definedName name="FDC_59_180" hidden="1">"#"</definedName>
    <definedName name="FDC_59_181" hidden="1">"#"</definedName>
    <definedName name="FDC_59_182" hidden="1">"#"</definedName>
    <definedName name="FDC_59_183" hidden="1">"#"</definedName>
    <definedName name="FDC_59_184" hidden="1">"#"</definedName>
    <definedName name="FDC_59_185" hidden="1">"#"</definedName>
    <definedName name="FDC_59_186" hidden="1">"#"</definedName>
    <definedName name="FDC_59_187" hidden="1">"#"</definedName>
    <definedName name="FDC_59_188" hidden="1">"#"</definedName>
    <definedName name="FDC_59_189" hidden="1">"#"</definedName>
    <definedName name="FDC_59_19" hidden="1">"#"</definedName>
    <definedName name="FDC_59_190" hidden="1">"#"</definedName>
    <definedName name="FDC_59_191" hidden="1">"#"</definedName>
    <definedName name="FDC_59_192" hidden="1">"#"</definedName>
    <definedName name="FDC_59_193" hidden="1">"#"</definedName>
    <definedName name="FDC_59_194" hidden="1">"#"</definedName>
    <definedName name="FDC_59_195" hidden="1">"#"</definedName>
    <definedName name="FDC_59_196" hidden="1">"#"</definedName>
    <definedName name="FDC_59_197" hidden="1">"#"</definedName>
    <definedName name="FDC_59_198" hidden="1">"#"</definedName>
    <definedName name="FDC_59_199" hidden="1">"#"</definedName>
    <definedName name="FDC_59_2" hidden="1">"#"</definedName>
    <definedName name="FDC_59_20" hidden="1">"#"</definedName>
    <definedName name="FDC_59_200" hidden="1">"#"</definedName>
    <definedName name="FDC_59_201" hidden="1">"#"</definedName>
    <definedName name="FDC_59_202" hidden="1">"#"</definedName>
    <definedName name="FDC_59_203" hidden="1">"#"</definedName>
    <definedName name="FDC_59_204" hidden="1">"#"</definedName>
    <definedName name="FDC_59_205" hidden="1">"#"</definedName>
    <definedName name="FDC_59_206" hidden="1">"#"</definedName>
    <definedName name="FDC_59_207" hidden="1">"#"</definedName>
    <definedName name="FDC_59_208" hidden="1">"#"</definedName>
    <definedName name="FDC_59_209" hidden="1">"#"</definedName>
    <definedName name="FDC_59_21" hidden="1">"#"</definedName>
    <definedName name="FDC_59_210" hidden="1">"#"</definedName>
    <definedName name="FDC_59_211" hidden="1">"#"</definedName>
    <definedName name="FDC_59_212" hidden="1">"#"</definedName>
    <definedName name="FDC_59_213" hidden="1">"#"</definedName>
    <definedName name="FDC_59_214" hidden="1">"#"</definedName>
    <definedName name="FDC_59_215" hidden="1">"#"</definedName>
    <definedName name="FDC_59_216" hidden="1">"#"</definedName>
    <definedName name="FDC_59_217" hidden="1">"#"</definedName>
    <definedName name="FDC_59_218" hidden="1">"#"</definedName>
    <definedName name="FDC_59_219" hidden="1">"#"</definedName>
    <definedName name="FDC_59_22" hidden="1">"#"</definedName>
    <definedName name="FDC_59_220" hidden="1">"#"</definedName>
    <definedName name="FDC_59_221" hidden="1">"#"</definedName>
    <definedName name="FDC_59_222" hidden="1">"#"</definedName>
    <definedName name="FDC_59_223" hidden="1">"#"</definedName>
    <definedName name="FDC_59_224" hidden="1">"#"</definedName>
    <definedName name="FDC_59_225" hidden="1">"#"</definedName>
    <definedName name="FDC_59_226" hidden="1">"#"</definedName>
    <definedName name="FDC_59_227" hidden="1">"#"</definedName>
    <definedName name="FDC_59_228" hidden="1">"#"</definedName>
    <definedName name="FDC_59_229" hidden="1">"#"</definedName>
    <definedName name="FDC_59_23" hidden="1">"#"</definedName>
    <definedName name="FDC_59_230" hidden="1">"#"</definedName>
    <definedName name="FDC_59_231" hidden="1">"#"</definedName>
    <definedName name="FDC_59_232" hidden="1">"#"</definedName>
    <definedName name="FDC_59_233" hidden="1">"#"</definedName>
    <definedName name="FDC_59_234" hidden="1">"#"</definedName>
    <definedName name="FDC_59_235" hidden="1">"#"</definedName>
    <definedName name="FDC_59_236" hidden="1">"#"</definedName>
    <definedName name="FDC_59_237" hidden="1">"#"</definedName>
    <definedName name="FDC_59_238" hidden="1">"#"</definedName>
    <definedName name="FDC_59_239" hidden="1">"#"</definedName>
    <definedName name="FDC_59_24" hidden="1">"#"</definedName>
    <definedName name="FDC_59_240" hidden="1">"#"</definedName>
    <definedName name="FDC_59_241" hidden="1">"#"</definedName>
    <definedName name="FDC_59_242" hidden="1">"#"</definedName>
    <definedName name="FDC_59_243" hidden="1">"#"</definedName>
    <definedName name="FDC_59_244" hidden="1">"#"</definedName>
    <definedName name="FDC_59_245" hidden="1">"#"</definedName>
    <definedName name="FDC_59_246" hidden="1">"#"</definedName>
    <definedName name="FDC_59_247" hidden="1">"#"</definedName>
    <definedName name="FDC_59_248" hidden="1">"#"</definedName>
    <definedName name="FDC_59_249" hidden="1">"#"</definedName>
    <definedName name="FDC_59_25" hidden="1">"#"</definedName>
    <definedName name="FDC_59_250" hidden="1">"#"</definedName>
    <definedName name="FDC_59_251" hidden="1">"#"</definedName>
    <definedName name="FDC_59_252" hidden="1">"#"</definedName>
    <definedName name="FDC_59_253" hidden="1">"#"</definedName>
    <definedName name="FDC_59_254" hidden="1">"#"</definedName>
    <definedName name="FDC_59_255" hidden="1">"#"</definedName>
    <definedName name="FDC_59_256" hidden="1">"#"</definedName>
    <definedName name="FDC_59_257" hidden="1">"#"</definedName>
    <definedName name="FDC_59_258" hidden="1">"#"</definedName>
    <definedName name="FDC_59_259" hidden="1">"#"</definedName>
    <definedName name="FDC_59_26" hidden="1">"#"</definedName>
    <definedName name="FDC_59_260" hidden="1">"#"</definedName>
    <definedName name="FDC_59_261" hidden="1">"#"</definedName>
    <definedName name="FDC_59_27" hidden="1">"#"</definedName>
    <definedName name="FDC_59_28" hidden="1">"#"</definedName>
    <definedName name="FDC_59_29" hidden="1">"#"</definedName>
    <definedName name="FDC_59_3" hidden="1">"#"</definedName>
    <definedName name="FDC_59_30" hidden="1">"#"</definedName>
    <definedName name="FDC_59_31" hidden="1">"#"</definedName>
    <definedName name="FDC_59_32" hidden="1">"#"</definedName>
    <definedName name="FDC_59_33" hidden="1">"#"</definedName>
    <definedName name="FDC_59_34" hidden="1">"#"</definedName>
    <definedName name="FDC_59_35" hidden="1">"#"</definedName>
    <definedName name="FDC_59_36" hidden="1">"#"</definedName>
    <definedName name="FDC_59_37" hidden="1">"#"</definedName>
    <definedName name="FDC_59_38" hidden="1">"#"</definedName>
    <definedName name="FDC_59_39" hidden="1">"#"</definedName>
    <definedName name="FDC_59_4" hidden="1">"#"</definedName>
    <definedName name="FDC_59_40" hidden="1">"#"</definedName>
    <definedName name="FDC_59_41" hidden="1">"#"</definedName>
    <definedName name="FDC_59_42" hidden="1">"#"</definedName>
    <definedName name="FDC_59_43" hidden="1">"#"</definedName>
    <definedName name="FDC_59_44" hidden="1">"#"</definedName>
    <definedName name="FDC_59_45" hidden="1">"#"</definedName>
    <definedName name="FDC_59_46" hidden="1">"#"</definedName>
    <definedName name="FDC_59_47" hidden="1">"#"</definedName>
    <definedName name="FDC_59_48" hidden="1">"#"</definedName>
    <definedName name="FDC_59_49" hidden="1">"#"</definedName>
    <definedName name="FDC_59_5" hidden="1">"#"</definedName>
    <definedName name="FDC_59_50" hidden="1">"#"</definedName>
    <definedName name="FDC_59_51" hidden="1">"#"</definedName>
    <definedName name="FDC_59_52" hidden="1">"#"</definedName>
    <definedName name="FDC_59_53" hidden="1">"#"</definedName>
    <definedName name="FDC_59_54" hidden="1">"#"</definedName>
    <definedName name="FDC_59_55" hidden="1">"#"</definedName>
    <definedName name="FDC_59_56" hidden="1">"#"</definedName>
    <definedName name="FDC_59_57" hidden="1">"#"</definedName>
    <definedName name="FDC_59_58" hidden="1">"#"</definedName>
    <definedName name="FDC_59_59" hidden="1">"#"</definedName>
    <definedName name="FDC_59_6" hidden="1">"#"</definedName>
    <definedName name="FDC_59_60" hidden="1">"#"</definedName>
    <definedName name="FDC_59_61" hidden="1">"#"</definedName>
    <definedName name="FDC_59_62" hidden="1">"#"</definedName>
    <definedName name="FDC_59_63" hidden="1">"#"</definedName>
    <definedName name="FDC_59_64" hidden="1">"#"</definedName>
    <definedName name="FDC_59_65" hidden="1">"#"</definedName>
    <definedName name="FDC_59_66" hidden="1">"#"</definedName>
    <definedName name="FDC_59_67" hidden="1">"#"</definedName>
    <definedName name="FDC_59_68" hidden="1">"#"</definedName>
    <definedName name="FDC_59_69" hidden="1">"#"</definedName>
    <definedName name="FDC_59_7" hidden="1">"#"</definedName>
    <definedName name="FDC_59_70" hidden="1">"#"</definedName>
    <definedName name="FDC_59_71" hidden="1">"#"</definedName>
    <definedName name="FDC_59_72" hidden="1">"#"</definedName>
    <definedName name="FDC_59_73" hidden="1">"#"</definedName>
    <definedName name="FDC_59_74" hidden="1">"#"</definedName>
    <definedName name="FDC_59_75" hidden="1">"#"</definedName>
    <definedName name="FDC_59_76" hidden="1">"#"</definedName>
    <definedName name="FDC_59_77" hidden="1">"#"</definedName>
    <definedName name="FDC_59_78" hidden="1">"#"</definedName>
    <definedName name="FDC_59_79" hidden="1">"#"</definedName>
    <definedName name="FDC_59_8" hidden="1">"#"</definedName>
    <definedName name="FDC_59_80" hidden="1">"#"</definedName>
    <definedName name="FDC_59_81" hidden="1">"#"</definedName>
    <definedName name="FDC_59_82" hidden="1">"#"</definedName>
    <definedName name="FDC_59_83" hidden="1">"#"</definedName>
    <definedName name="FDC_59_84" hidden="1">"#"</definedName>
    <definedName name="FDC_59_85" hidden="1">"#"</definedName>
    <definedName name="FDC_59_86" hidden="1">"#"</definedName>
    <definedName name="FDC_59_87" hidden="1">"#"</definedName>
    <definedName name="FDC_59_88" hidden="1">"#"</definedName>
    <definedName name="FDC_59_89" hidden="1">"#"</definedName>
    <definedName name="FDC_59_9" hidden="1">"#"</definedName>
    <definedName name="FDC_59_90" hidden="1">"#"</definedName>
    <definedName name="FDC_59_91" hidden="1">"#"</definedName>
    <definedName name="FDC_59_92" hidden="1">"#"</definedName>
    <definedName name="FDC_59_93" hidden="1">"#"</definedName>
    <definedName name="FDC_59_94" hidden="1">"#"</definedName>
    <definedName name="FDC_59_95" hidden="1">"#"</definedName>
    <definedName name="FDC_59_96" hidden="1">"#"</definedName>
    <definedName name="FDC_59_97" hidden="1">"#"</definedName>
    <definedName name="FDC_59_98" hidden="1">"#"</definedName>
    <definedName name="FDC_59_99" hidden="1">"#"</definedName>
    <definedName name="FDC_6_0" hidden="1">"#"</definedName>
    <definedName name="FDC_6_1" hidden="1">"#"</definedName>
    <definedName name="FDC_6_2" hidden="1">"#"</definedName>
    <definedName name="FDC_6_3" hidden="1">"#"</definedName>
    <definedName name="FDC_60_0" hidden="1">"#"</definedName>
    <definedName name="FDC_60_1" hidden="1">"#"</definedName>
    <definedName name="FDC_60_10" hidden="1">"#"</definedName>
    <definedName name="FDC_60_100" hidden="1">"#"</definedName>
    <definedName name="FDC_60_101" hidden="1">"#"</definedName>
    <definedName name="FDC_60_102" hidden="1">"#"</definedName>
    <definedName name="FDC_60_103" hidden="1">"#"</definedName>
    <definedName name="FDC_60_104" hidden="1">"#"</definedName>
    <definedName name="FDC_60_105" hidden="1">"#"</definedName>
    <definedName name="FDC_60_106" hidden="1">"#"</definedName>
    <definedName name="FDC_60_107" hidden="1">"#"</definedName>
    <definedName name="FDC_60_108" hidden="1">"#"</definedName>
    <definedName name="FDC_60_109" hidden="1">"#"</definedName>
    <definedName name="FDC_60_11" hidden="1">"#"</definedName>
    <definedName name="FDC_60_110" hidden="1">"#"</definedName>
    <definedName name="FDC_60_111" hidden="1">"#"</definedName>
    <definedName name="FDC_60_112" hidden="1">"#"</definedName>
    <definedName name="FDC_60_113" hidden="1">"#"</definedName>
    <definedName name="FDC_60_114" hidden="1">"#"</definedName>
    <definedName name="FDC_60_115" hidden="1">"#"</definedName>
    <definedName name="FDC_60_116" hidden="1">"#"</definedName>
    <definedName name="FDC_60_117" hidden="1">"#"</definedName>
    <definedName name="FDC_60_118" hidden="1">"#"</definedName>
    <definedName name="FDC_60_119" hidden="1">"#"</definedName>
    <definedName name="FDC_60_12" hidden="1">"#"</definedName>
    <definedName name="FDC_60_120" hidden="1">"#"</definedName>
    <definedName name="FDC_60_121" hidden="1">"#"</definedName>
    <definedName name="FDC_60_122" hidden="1">"#"</definedName>
    <definedName name="FDC_60_123" hidden="1">"#"</definedName>
    <definedName name="FDC_60_124" hidden="1">"#"</definedName>
    <definedName name="FDC_60_125" hidden="1">"#"</definedName>
    <definedName name="FDC_60_126" hidden="1">"#"</definedName>
    <definedName name="FDC_60_127" hidden="1">"#"</definedName>
    <definedName name="FDC_60_128" hidden="1">"#"</definedName>
    <definedName name="FDC_60_129" hidden="1">"#"</definedName>
    <definedName name="FDC_60_13" hidden="1">"#"</definedName>
    <definedName name="FDC_60_130" hidden="1">"#"</definedName>
    <definedName name="FDC_60_131" hidden="1">"#"</definedName>
    <definedName name="FDC_60_132" hidden="1">"#"</definedName>
    <definedName name="FDC_60_133" hidden="1">"#"</definedName>
    <definedName name="FDC_60_134" hidden="1">"#"</definedName>
    <definedName name="FDC_60_135" hidden="1">"#"</definedName>
    <definedName name="FDC_60_136" hidden="1">"#"</definedName>
    <definedName name="FDC_60_137" hidden="1">"#"</definedName>
    <definedName name="FDC_60_138" hidden="1">"#"</definedName>
    <definedName name="FDC_60_139" hidden="1">"#"</definedName>
    <definedName name="FDC_60_14" hidden="1">"#"</definedName>
    <definedName name="FDC_60_140" hidden="1">"#"</definedName>
    <definedName name="FDC_60_141" hidden="1">"#"</definedName>
    <definedName name="FDC_60_142" hidden="1">"#"</definedName>
    <definedName name="FDC_60_143" hidden="1">"#"</definedName>
    <definedName name="FDC_60_144" hidden="1">"#"</definedName>
    <definedName name="FDC_60_145" hidden="1">"#"</definedName>
    <definedName name="FDC_60_146" hidden="1">"#"</definedName>
    <definedName name="FDC_60_147" hidden="1">"#"</definedName>
    <definedName name="FDC_60_148" hidden="1">"#"</definedName>
    <definedName name="FDC_60_149" hidden="1">"#"</definedName>
    <definedName name="FDC_60_15" hidden="1">"#"</definedName>
    <definedName name="FDC_60_150" hidden="1">"#"</definedName>
    <definedName name="FDC_60_151" hidden="1">"#"</definedName>
    <definedName name="FDC_60_152" hidden="1">"#"</definedName>
    <definedName name="FDC_60_153" hidden="1">"#"</definedName>
    <definedName name="FDC_60_154" hidden="1">"#"</definedName>
    <definedName name="FDC_60_155" hidden="1">"#"</definedName>
    <definedName name="FDC_60_156" hidden="1">"#"</definedName>
    <definedName name="FDC_60_157" hidden="1">"#"</definedName>
    <definedName name="FDC_60_158" hidden="1">"#"</definedName>
    <definedName name="FDC_60_159" hidden="1">"#"</definedName>
    <definedName name="FDC_60_16" hidden="1">"#"</definedName>
    <definedName name="FDC_60_160" hidden="1">"#"</definedName>
    <definedName name="FDC_60_161" hidden="1">"#"</definedName>
    <definedName name="FDC_60_162" hidden="1">"#"</definedName>
    <definedName name="FDC_60_163" hidden="1">"#"</definedName>
    <definedName name="FDC_60_164" hidden="1">"#"</definedName>
    <definedName name="FDC_60_165" hidden="1">"#"</definedName>
    <definedName name="FDC_60_166" hidden="1">"#"</definedName>
    <definedName name="FDC_60_167" hidden="1">"#"</definedName>
    <definedName name="FDC_60_168" hidden="1">"#"</definedName>
    <definedName name="FDC_60_169" hidden="1">"#"</definedName>
    <definedName name="FDC_60_17" hidden="1">"#"</definedName>
    <definedName name="FDC_60_170" hidden="1">"#"</definedName>
    <definedName name="FDC_60_171" hidden="1">"#"</definedName>
    <definedName name="FDC_60_172" hidden="1">"#"</definedName>
    <definedName name="FDC_60_173" hidden="1">"#"</definedName>
    <definedName name="FDC_60_174" hidden="1">"#"</definedName>
    <definedName name="FDC_60_175" hidden="1">"#"</definedName>
    <definedName name="FDC_60_176" hidden="1">"#"</definedName>
    <definedName name="FDC_60_177" hidden="1">"#"</definedName>
    <definedName name="FDC_60_178" hidden="1">"#"</definedName>
    <definedName name="FDC_60_179" hidden="1">"#"</definedName>
    <definedName name="FDC_60_18" hidden="1">"#"</definedName>
    <definedName name="FDC_60_180" hidden="1">"#"</definedName>
    <definedName name="FDC_60_181" hidden="1">"#"</definedName>
    <definedName name="FDC_60_182" hidden="1">"#"</definedName>
    <definedName name="FDC_60_183" hidden="1">"#"</definedName>
    <definedName name="FDC_60_184" hidden="1">"#"</definedName>
    <definedName name="FDC_60_185" hidden="1">"#"</definedName>
    <definedName name="FDC_60_186" hidden="1">"#"</definedName>
    <definedName name="FDC_60_187" hidden="1">"#"</definedName>
    <definedName name="FDC_60_188" hidden="1">"#"</definedName>
    <definedName name="FDC_60_189" hidden="1">"#"</definedName>
    <definedName name="FDC_60_19" hidden="1">"#"</definedName>
    <definedName name="FDC_60_190" hidden="1">"#"</definedName>
    <definedName name="FDC_60_191" hidden="1">"#"</definedName>
    <definedName name="FDC_60_192" hidden="1">"#"</definedName>
    <definedName name="FDC_60_193" hidden="1">"#"</definedName>
    <definedName name="FDC_60_194" hidden="1">"#"</definedName>
    <definedName name="FDC_60_195" hidden="1">"#"</definedName>
    <definedName name="FDC_60_196" hidden="1">"#"</definedName>
    <definedName name="FDC_60_197" hidden="1">"#"</definedName>
    <definedName name="FDC_60_198" hidden="1">"#"</definedName>
    <definedName name="FDC_60_199" hidden="1">"#"</definedName>
    <definedName name="FDC_60_2" hidden="1">"#"</definedName>
    <definedName name="FDC_60_20" hidden="1">"#"</definedName>
    <definedName name="FDC_60_200" hidden="1">"#"</definedName>
    <definedName name="FDC_60_201" hidden="1">"#"</definedName>
    <definedName name="FDC_60_202" hidden="1">"#"</definedName>
    <definedName name="FDC_60_203" hidden="1">"#"</definedName>
    <definedName name="FDC_60_204" hidden="1">"#"</definedName>
    <definedName name="FDC_60_205" hidden="1">"#"</definedName>
    <definedName name="FDC_60_206" hidden="1">"#"</definedName>
    <definedName name="FDC_60_207" hidden="1">"#"</definedName>
    <definedName name="FDC_60_208" hidden="1">"#"</definedName>
    <definedName name="FDC_60_209" hidden="1">"#"</definedName>
    <definedName name="FDC_60_21" hidden="1">"#"</definedName>
    <definedName name="FDC_60_210" hidden="1">"#"</definedName>
    <definedName name="FDC_60_211" hidden="1">"#"</definedName>
    <definedName name="FDC_60_212" hidden="1">"#"</definedName>
    <definedName name="FDC_60_213" hidden="1">"#"</definedName>
    <definedName name="FDC_60_214" hidden="1">"#"</definedName>
    <definedName name="FDC_60_215" hidden="1">"#"</definedName>
    <definedName name="FDC_60_216" hidden="1">"#"</definedName>
    <definedName name="FDC_60_217" hidden="1">"#"</definedName>
    <definedName name="FDC_60_218" hidden="1">"#"</definedName>
    <definedName name="FDC_60_219" hidden="1">"#"</definedName>
    <definedName name="FDC_60_22" hidden="1">"#"</definedName>
    <definedName name="FDC_60_220" hidden="1">"#"</definedName>
    <definedName name="FDC_60_221" hidden="1">"#"</definedName>
    <definedName name="FDC_60_222" hidden="1">"#"</definedName>
    <definedName name="FDC_60_223" hidden="1">"#"</definedName>
    <definedName name="FDC_60_224" hidden="1">"#"</definedName>
    <definedName name="FDC_60_225" hidden="1">"#"</definedName>
    <definedName name="FDC_60_226" hidden="1">"#"</definedName>
    <definedName name="FDC_60_227" hidden="1">"#"</definedName>
    <definedName name="FDC_60_228" hidden="1">"#"</definedName>
    <definedName name="FDC_60_229" hidden="1">"#"</definedName>
    <definedName name="FDC_60_23" hidden="1">"#"</definedName>
    <definedName name="FDC_60_230" hidden="1">"#"</definedName>
    <definedName name="FDC_60_231" hidden="1">"#"</definedName>
    <definedName name="FDC_60_232" hidden="1">"#"</definedName>
    <definedName name="FDC_60_233" hidden="1">"#"</definedName>
    <definedName name="FDC_60_234" hidden="1">"#"</definedName>
    <definedName name="FDC_60_235" hidden="1">"#"</definedName>
    <definedName name="FDC_60_236" hidden="1">"#"</definedName>
    <definedName name="FDC_60_237" hidden="1">"#"</definedName>
    <definedName name="FDC_60_238" hidden="1">"#"</definedName>
    <definedName name="FDC_60_239" hidden="1">"#"</definedName>
    <definedName name="FDC_60_24" hidden="1">"#"</definedName>
    <definedName name="FDC_60_240" hidden="1">"#"</definedName>
    <definedName name="FDC_60_241" hidden="1">"#"</definedName>
    <definedName name="FDC_60_242" hidden="1">"#"</definedName>
    <definedName name="FDC_60_243" hidden="1">"#"</definedName>
    <definedName name="FDC_60_244" hidden="1">"#"</definedName>
    <definedName name="FDC_60_245" hidden="1">"#"</definedName>
    <definedName name="FDC_60_246" hidden="1">"#"</definedName>
    <definedName name="FDC_60_247" hidden="1">"#"</definedName>
    <definedName name="FDC_60_248" hidden="1">"#"</definedName>
    <definedName name="FDC_60_249" hidden="1">"#"</definedName>
    <definedName name="FDC_60_25" hidden="1">"#"</definedName>
    <definedName name="FDC_60_250" hidden="1">"#"</definedName>
    <definedName name="FDC_60_251" hidden="1">"#"</definedName>
    <definedName name="FDC_60_252" hidden="1">"#"</definedName>
    <definedName name="FDC_60_253" hidden="1">"#"</definedName>
    <definedName name="FDC_60_254" hidden="1">"#"</definedName>
    <definedName name="FDC_60_255" hidden="1">"#"</definedName>
    <definedName name="FDC_60_256" hidden="1">"#"</definedName>
    <definedName name="FDC_60_257" hidden="1">"#"</definedName>
    <definedName name="FDC_60_258" hidden="1">"#"</definedName>
    <definedName name="FDC_60_259" hidden="1">"#"</definedName>
    <definedName name="FDC_60_26" hidden="1">"#"</definedName>
    <definedName name="FDC_60_260" hidden="1">"#"</definedName>
    <definedName name="FDC_60_261" hidden="1">"#"</definedName>
    <definedName name="FDC_60_27" hidden="1">"#"</definedName>
    <definedName name="FDC_60_28" hidden="1">"#"</definedName>
    <definedName name="FDC_60_29" hidden="1">"#"</definedName>
    <definedName name="FDC_60_3" hidden="1">"#"</definedName>
    <definedName name="FDC_60_30" hidden="1">"#"</definedName>
    <definedName name="FDC_60_31" hidden="1">"#"</definedName>
    <definedName name="FDC_60_32" hidden="1">"#"</definedName>
    <definedName name="FDC_60_33" hidden="1">"#"</definedName>
    <definedName name="FDC_60_34" hidden="1">"#"</definedName>
    <definedName name="FDC_60_35" hidden="1">"#"</definedName>
    <definedName name="FDC_60_36" hidden="1">"#"</definedName>
    <definedName name="FDC_60_37" hidden="1">"#"</definedName>
    <definedName name="FDC_60_38" hidden="1">"#"</definedName>
    <definedName name="FDC_60_39" hidden="1">"#"</definedName>
    <definedName name="FDC_60_4" hidden="1">"#"</definedName>
    <definedName name="FDC_60_40" hidden="1">"#"</definedName>
    <definedName name="FDC_60_41" hidden="1">"#"</definedName>
    <definedName name="FDC_60_42" hidden="1">"#"</definedName>
    <definedName name="FDC_60_43" hidden="1">"#"</definedName>
    <definedName name="FDC_60_44" hidden="1">"#"</definedName>
    <definedName name="FDC_60_45" hidden="1">"#"</definedName>
    <definedName name="FDC_60_46" hidden="1">"#"</definedName>
    <definedName name="FDC_60_47" hidden="1">"#"</definedName>
    <definedName name="FDC_60_48" hidden="1">"#"</definedName>
    <definedName name="FDC_60_49" hidden="1">"#"</definedName>
    <definedName name="FDC_60_5" hidden="1">"#"</definedName>
    <definedName name="FDC_60_50" hidden="1">"#"</definedName>
    <definedName name="FDC_60_51" hidden="1">"#"</definedName>
    <definedName name="FDC_60_52" hidden="1">"#"</definedName>
    <definedName name="FDC_60_53" hidden="1">"#"</definedName>
    <definedName name="FDC_60_54" hidden="1">"#"</definedName>
    <definedName name="FDC_60_55" hidden="1">"#"</definedName>
    <definedName name="FDC_60_56" hidden="1">"#"</definedName>
    <definedName name="FDC_60_57" hidden="1">"#"</definedName>
    <definedName name="FDC_60_58" hidden="1">"#"</definedName>
    <definedName name="FDC_60_59" hidden="1">"#"</definedName>
    <definedName name="FDC_60_6" hidden="1">"#"</definedName>
    <definedName name="FDC_60_60" hidden="1">"#"</definedName>
    <definedName name="FDC_60_61" hidden="1">"#"</definedName>
    <definedName name="FDC_60_62" hidden="1">"#"</definedName>
    <definedName name="FDC_60_63" hidden="1">"#"</definedName>
    <definedName name="FDC_60_64" hidden="1">"#"</definedName>
    <definedName name="FDC_60_65" hidden="1">"#"</definedName>
    <definedName name="FDC_60_66" hidden="1">"#"</definedName>
    <definedName name="FDC_60_67" hidden="1">"#"</definedName>
    <definedName name="FDC_60_68" hidden="1">"#"</definedName>
    <definedName name="FDC_60_69" hidden="1">"#"</definedName>
    <definedName name="FDC_60_7" hidden="1">"#"</definedName>
    <definedName name="FDC_60_70" hidden="1">"#"</definedName>
    <definedName name="FDC_60_71" hidden="1">"#"</definedName>
    <definedName name="FDC_60_72" hidden="1">"#"</definedName>
    <definedName name="FDC_60_73" hidden="1">"#"</definedName>
    <definedName name="FDC_60_74" hidden="1">"#"</definedName>
    <definedName name="FDC_60_75" hidden="1">"#"</definedName>
    <definedName name="FDC_60_76" hidden="1">"#"</definedName>
    <definedName name="FDC_60_77" hidden="1">"#"</definedName>
    <definedName name="FDC_60_78" hidden="1">"#"</definedName>
    <definedName name="FDC_60_79" hidden="1">"#"</definedName>
    <definedName name="FDC_60_8" hidden="1">"#"</definedName>
    <definedName name="FDC_60_80" hidden="1">"#"</definedName>
    <definedName name="FDC_60_81" hidden="1">"#"</definedName>
    <definedName name="FDC_60_82" hidden="1">"#"</definedName>
    <definedName name="FDC_60_83" hidden="1">"#"</definedName>
    <definedName name="FDC_60_84" hidden="1">"#"</definedName>
    <definedName name="FDC_60_85" hidden="1">"#"</definedName>
    <definedName name="FDC_60_86" hidden="1">"#"</definedName>
    <definedName name="FDC_60_87" hidden="1">"#"</definedName>
    <definedName name="FDC_60_88" hidden="1">"#"</definedName>
    <definedName name="FDC_60_89" hidden="1">"#"</definedName>
    <definedName name="FDC_60_9" hidden="1">"#"</definedName>
    <definedName name="FDC_60_90" hidden="1">"#"</definedName>
    <definedName name="FDC_60_91" hidden="1">"#"</definedName>
    <definedName name="FDC_60_92" hidden="1">"#"</definedName>
    <definedName name="FDC_60_93" hidden="1">"#"</definedName>
    <definedName name="FDC_60_94" hidden="1">"#"</definedName>
    <definedName name="FDC_60_95" hidden="1">"#"</definedName>
    <definedName name="FDC_60_96" hidden="1">"#"</definedName>
    <definedName name="FDC_60_97" hidden="1">"#"</definedName>
    <definedName name="FDC_60_98" hidden="1">"#"</definedName>
    <definedName name="FDC_60_99" hidden="1">"#"</definedName>
    <definedName name="FDC_61_0" hidden="1">"#"</definedName>
    <definedName name="FDC_62_0" hidden="1">"#"</definedName>
    <definedName name="FDC_62_1" hidden="1">"#"</definedName>
    <definedName name="FDC_62_10" hidden="1">"#"</definedName>
    <definedName name="FDC_62_100" hidden="1">"#"</definedName>
    <definedName name="FDC_62_101" hidden="1">"#"</definedName>
    <definedName name="FDC_62_102" hidden="1">"#"</definedName>
    <definedName name="FDC_62_103" hidden="1">"#"</definedName>
    <definedName name="FDC_62_104" hidden="1">"#"</definedName>
    <definedName name="FDC_62_105" hidden="1">"#"</definedName>
    <definedName name="FDC_62_106" hidden="1">"#"</definedName>
    <definedName name="FDC_62_107" hidden="1">"#"</definedName>
    <definedName name="FDC_62_108" hidden="1">"#"</definedName>
    <definedName name="FDC_62_109" hidden="1">"#"</definedName>
    <definedName name="FDC_62_11" hidden="1">"#"</definedName>
    <definedName name="FDC_62_110" hidden="1">"#"</definedName>
    <definedName name="FDC_62_111" hidden="1">"#"</definedName>
    <definedName name="FDC_62_112" hidden="1">"#"</definedName>
    <definedName name="FDC_62_113" hidden="1">"#"</definedName>
    <definedName name="FDC_62_114" hidden="1">"#"</definedName>
    <definedName name="FDC_62_115" hidden="1">"#"</definedName>
    <definedName name="FDC_62_116" hidden="1">"#"</definedName>
    <definedName name="FDC_62_117" hidden="1">"#"</definedName>
    <definedName name="FDC_62_118" hidden="1">"#"</definedName>
    <definedName name="FDC_62_119" hidden="1">"#"</definedName>
    <definedName name="FDC_62_12" hidden="1">"#"</definedName>
    <definedName name="FDC_62_120" hidden="1">"#"</definedName>
    <definedName name="FDC_62_121" hidden="1">"#"</definedName>
    <definedName name="FDC_62_122" hidden="1">"#"</definedName>
    <definedName name="FDC_62_123" hidden="1">"#"</definedName>
    <definedName name="FDC_62_124" hidden="1">"#"</definedName>
    <definedName name="FDC_62_125" hidden="1">"#"</definedName>
    <definedName name="FDC_62_126" hidden="1">"#"</definedName>
    <definedName name="FDC_62_127" hidden="1">"#"</definedName>
    <definedName name="FDC_62_128" hidden="1">"#"</definedName>
    <definedName name="FDC_62_129" hidden="1">"#"</definedName>
    <definedName name="FDC_62_13" hidden="1">"#"</definedName>
    <definedName name="FDC_62_130" hidden="1">"#"</definedName>
    <definedName name="FDC_62_131" hidden="1">"#"</definedName>
    <definedName name="FDC_62_132" hidden="1">"#"</definedName>
    <definedName name="FDC_62_133" hidden="1">"#"</definedName>
    <definedName name="FDC_62_134" hidden="1">"#"</definedName>
    <definedName name="FDC_62_135" hidden="1">"#"</definedName>
    <definedName name="FDC_62_136" hidden="1">"#"</definedName>
    <definedName name="FDC_62_137" hidden="1">"#"</definedName>
    <definedName name="FDC_62_138" hidden="1">"#"</definedName>
    <definedName name="FDC_62_139" hidden="1">"#"</definedName>
    <definedName name="FDC_62_14" hidden="1">"#"</definedName>
    <definedName name="FDC_62_140" hidden="1">"#"</definedName>
    <definedName name="FDC_62_141" hidden="1">"#"</definedName>
    <definedName name="FDC_62_142" hidden="1">"#"</definedName>
    <definedName name="FDC_62_143" hidden="1">"#"</definedName>
    <definedName name="FDC_62_144" hidden="1">"#"</definedName>
    <definedName name="FDC_62_145" hidden="1">"#"</definedName>
    <definedName name="FDC_62_146" hidden="1">"#"</definedName>
    <definedName name="FDC_62_147" hidden="1">"#"</definedName>
    <definedName name="FDC_62_148" hidden="1">"#"</definedName>
    <definedName name="FDC_62_149" hidden="1">"#"</definedName>
    <definedName name="FDC_62_15" hidden="1">"#"</definedName>
    <definedName name="FDC_62_150" hidden="1">"#"</definedName>
    <definedName name="FDC_62_151" hidden="1">"#"</definedName>
    <definedName name="FDC_62_152" hidden="1">"#"</definedName>
    <definedName name="FDC_62_153" hidden="1">"#"</definedName>
    <definedName name="FDC_62_154" hidden="1">"#"</definedName>
    <definedName name="FDC_62_155" hidden="1">"#"</definedName>
    <definedName name="FDC_62_156" hidden="1">"#"</definedName>
    <definedName name="FDC_62_157" hidden="1">"#"</definedName>
    <definedName name="FDC_62_158" hidden="1">"#"</definedName>
    <definedName name="FDC_62_159" hidden="1">"#"</definedName>
    <definedName name="FDC_62_16" hidden="1">"#"</definedName>
    <definedName name="FDC_62_160" hidden="1">"#"</definedName>
    <definedName name="FDC_62_161" hidden="1">"#"</definedName>
    <definedName name="FDC_62_162" hidden="1">"#"</definedName>
    <definedName name="FDC_62_163" hidden="1">"#"</definedName>
    <definedName name="FDC_62_164" hidden="1">"#"</definedName>
    <definedName name="FDC_62_165" hidden="1">"#"</definedName>
    <definedName name="FDC_62_166" hidden="1">"#"</definedName>
    <definedName name="FDC_62_167" hidden="1">"#"</definedName>
    <definedName name="FDC_62_168" hidden="1">"#"</definedName>
    <definedName name="FDC_62_169" hidden="1">"#"</definedName>
    <definedName name="FDC_62_17" hidden="1">"#"</definedName>
    <definedName name="FDC_62_170" hidden="1">"#"</definedName>
    <definedName name="FDC_62_171" hidden="1">"#"</definedName>
    <definedName name="FDC_62_172" hidden="1">"#"</definedName>
    <definedName name="FDC_62_173" hidden="1">"#"</definedName>
    <definedName name="FDC_62_174" hidden="1">"#"</definedName>
    <definedName name="FDC_62_175" hidden="1">"#"</definedName>
    <definedName name="FDC_62_176" hidden="1">"#"</definedName>
    <definedName name="FDC_62_177" hidden="1">"#"</definedName>
    <definedName name="FDC_62_178" hidden="1">"#"</definedName>
    <definedName name="FDC_62_179" hidden="1">"#"</definedName>
    <definedName name="FDC_62_18" hidden="1">"#"</definedName>
    <definedName name="FDC_62_180" hidden="1">"#"</definedName>
    <definedName name="FDC_62_181" hidden="1">"#"</definedName>
    <definedName name="FDC_62_182" hidden="1">"#"</definedName>
    <definedName name="FDC_62_183" hidden="1">"#"</definedName>
    <definedName name="FDC_62_184" hidden="1">"#"</definedName>
    <definedName name="FDC_62_185" hidden="1">"#"</definedName>
    <definedName name="FDC_62_186" hidden="1">"#"</definedName>
    <definedName name="FDC_62_187" hidden="1">"#"</definedName>
    <definedName name="FDC_62_188" hidden="1">"#"</definedName>
    <definedName name="FDC_62_189" hidden="1">"#"</definedName>
    <definedName name="FDC_62_19" hidden="1">"#"</definedName>
    <definedName name="FDC_62_190" hidden="1">"#"</definedName>
    <definedName name="FDC_62_191" hidden="1">"#"</definedName>
    <definedName name="FDC_62_192" hidden="1">"#"</definedName>
    <definedName name="FDC_62_193" hidden="1">"#"</definedName>
    <definedName name="FDC_62_194" hidden="1">"#"</definedName>
    <definedName name="FDC_62_195" hidden="1">"#"</definedName>
    <definedName name="FDC_62_196" hidden="1">"#"</definedName>
    <definedName name="FDC_62_197" hidden="1">"#"</definedName>
    <definedName name="FDC_62_198" hidden="1">"#"</definedName>
    <definedName name="FDC_62_199" hidden="1">"#"</definedName>
    <definedName name="FDC_62_2" hidden="1">"#"</definedName>
    <definedName name="FDC_62_20" hidden="1">"#"</definedName>
    <definedName name="FDC_62_200" hidden="1">"#"</definedName>
    <definedName name="FDC_62_201" hidden="1">"#"</definedName>
    <definedName name="FDC_62_202" hidden="1">"#"</definedName>
    <definedName name="FDC_62_203" hidden="1">"#"</definedName>
    <definedName name="FDC_62_204" hidden="1">"#"</definedName>
    <definedName name="FDC_62_205" hidden="1">"#"</definedName>
    <definedName name="FDC_62_206" hidden="1">"#"</definedName>
    <definedName name="FDC_62_207" hidden="1">"#"</definedName>
    <definedName name="FDC_62_208" hidden="1">"#"</definedName>
    <definedName name="FDC_62_209" hidden="1">"#"</definedName>
    <definedName name="FDC_62_21" hidden="1">"#"</definedName>
    <definedName name="FDC_62_210" hidden="1">"#"</definedName>
    <definedName name="FDC_62_211" hidden="1">"#"</definedName>
    <definedName name="FDC_62_212" hidden="1">"#"</definedName>
    <definedName name="FDC_62_213" hidden="1">"#"</definedName>
    <definedName name="FDC_62_214" hidden="1">"#"</definedName>
    <definedName name="FDC_62_215" hidden="1">"#"</definedName>
    <definedName name="FDC_62_216" hidden="1">"#"</definedName>
    <definedName name="FDC_62_217" hidden="1">"#"</definedName>
    <definedName name="FDC_62_218" hidden="1">"#"</definedName>
    <definedName name="FDC_62_219" hidden="1">"#"</definedName>
    <definedName name="FDC_62_22" hidden="1">"#"</definedName>
    <definedName name="FDC_62_220" hidden="1">"#"</definedName>
    <definedName name="FDC_62_221" hidden="1">"#"</definedName>
    <definedName name="FDC_62_222" hidden="1">"#"</definedName>
    <definedName name="FDC_62_223" hidden="1">"#"</definedName>
    <definedName name="FDC_62_224" hidden="1">"#"</definedName>
    <definedName name="FDC_62_225" hidden="1">"#"</definedName>
    <definedName name="FDC_62_226" hidden="1">"#"</definedName>
    <definedName name="FDC_62_227" hidden="1">"#"</definedName>
    <definedName name="FDC_62_228" hidden="1">"#"</definedName>
    <definedName name="FDC_62_229" hidden="1">"#"</definedName>
    <definedName name="FDC_62_23" hidden="1">"#"</definedName>
    <definedName name="FDC_62_230" hidden="1">"#"</definedName>
    <definedName name="FDC_62_231" hidden="1">"#"</definedName>
    <definedName name="FDC_62_232" hidden="1">"#"</definedName>
    <definedName name="FDC_62_233" hidden="1">"#"</definedName>
    <definedName name="FDC_62_234" hidden="1">"#"</definedName>
    <definedName name="FDC_62_235" hidden="1">"#"</definedName>
    <definedName name="FDC_62_236" hidden="1">"#"</definedName>
    <definedName name="FDC_62_237" hidden="1">"#"</definedName>
    <definedName name="FDC_62_238" hidden="1">"#"</definedName>
    <definedName name="FDC_62_239" hidden="1">"#"</definedName>
    <definedName name="FDC_62_24" hidden="1">"#"</definedName>
    <definedName name="FDC_62_240" hidden="1">"#"</definedName>
    <definedName name="FDC_62_241" hidden="1">"#"</definedName>
    <definedName name="FDC_62_242" hidden="1">"#"</definedName>
    <definedName name="FDC_62_243" hidden="1">"#"</definedName>
    <definedName name="FDC_62_244" hidden="1">"#"</definedName>
    <definedName name="FDC_62_245" hidden="1">"#"</definedName>
    <definedName name="FDC_62_246" hidden="1">"#"</definedName>
    <definedName name="FDC_62_247" hidden="1">"#"</definedName>
    <definedName name="FDC_62_248" hidden="1">"#"</definedName>
    <definedName name="FDC_62_249" hidden="1">"#"</definedName>
    <definedName name="FDC_62_25" hidden="1">"#"</definedName>
    <definedName name="FDC_62_250" hidden="1">"#"</definedName>
    <definedName name="FDC_62_251" hidden="1">"#"</definedName>
    <definedName name="FDC_62_252" hidden="1">"#"</definedName>
    <definedName name="FDC_62_253" hidden="1">"#"</definedName>
    <definedName name="FDC_62_254" hidden="1">"#"</definedName>
    <definedName name="FDC_62_255" hidden="1">"#"</definedName>
    <definedName name="FDC_62_256" hidden="1">"#"</definedName>
    <definedName name="FDC_62_257" hidden="1">"#"</definedName>
    <definedName name="FDC_62_258" hidden="1">"#"</definedName>
    <definedName name="FDC_62_259" hidden="1">"#"</definedName>
    <definedName name="FDC_62_26" hidden="1">"#"</definedName>
    <definedName name="FDC_62_260" hidden="1">"#"</definedName>
    <definedName name="FDC_62_261" hidden="1">"#"</definedName>
    <definedName name="FDC_62_27" hidden="1">"#"</definedName>
    <definedName name="FDC_62_28" hidden="1">"#"</definedName>
    <definedName name="FDC_62_29" hidden="1">"#"</definedName>
    <definedName name="FDC_62_3" hidden="1">"#"</definedName>
    <definedName name="FDC_62_30" hidden="1">"#"</definedName>
    <definedName name="FDC_62_31" hidden="1">"#"</definedName>
    <definedName name="FDC_62_32" hidden="1">"#"</definedName>
    <definedName name="FDC_62_33" hidden="1">"#"</definedName>
    <definedName name="FDC_62_34" hidden="1">"#"</definedName>
    <definedName name="FDC_62_35" hidden="1">"#"</definedName>
    <definedName name="FDC_62_36" hidden="1">"#"</definedName>
    <definedName name="FDC_62_37" hidden="1">"#"</definedName>
    <definedName name="FDC_62_38" hidden="1">"#"</definedName>
    <definedName name="FDC_62_39" hidden="1">"#"</definedName>
    <definedName name="FDC_62_4" hidden="1">"#"</definedName>
    <definedName name="FDC_62_40" hidden="1">"#"</definedName>
    <definedName name="FDC_62_41" hidden="1">"#"</definedName>
    <definedName name="FDC_62_42" hidden="1">"#"</definedName>
    <definedName name="FDC_62_43" hidden="1">"#"</definedName>
    <definedName name="FDC_62_44" hidden="1">"#"</definedName>
    <definedName name="FDC_62_45" hidden="1">"#"</definedName>
    <definedName name="FDC_62_46" hidden="1">"#"</definedName>
    <definedName name="FDC_62_47" hidden="1">"#"</definedName>
    <definedName name="FDC_62_48" hidden="1">"#"</definedName>
    <definedName name="FDC_62_49" hidden="1">"#"</definedName>
    <definedName name="FDC_62_5" hidden="1">"#"</definedName>
    <definedName name="FDC_62_50" hidden="1">"#"</definedName>
    <definedName name="FDC_62_51" hidden="1">"#"</definedName>
    <definedName name="FDC_62_52" hidden="1">"#"</definedName>
    <definedName name="FDC_62_53" hidden="1">"#"</definedName>
    <definedName name="FDC_62_54" hidden="1">"#"</definedName>
    <definedName name="FDC_62_55" hidden="1">"#"</definedName>
    <definedName name="FDC_62_56" hidden="1">"#"</definedName>
    <definedName name="FDC_62_57" hidden="1">"#"</definedName>
    <definedName name="FDC_62_58" hidden="1">"#"</definedName>
    <definedName name="FDC_62_59" hidden="1">"#"</definedName>
    <definedName name="FDC_62_6" hidden="1">"#"</definedName>
    <definedName name="FDC_62_60" hidden="1">"#"</definedName>
    <definedName name="FDC_62_61" hidden="1">"#"</definedName>
    <definedName name="FDC_62_62" hidden="1">"#"</definedName>
    <definedName name="FDC_62_63" hidden="1">"#"</definedName>
    <definedName name="FDC_62_64" hidden="1">"#"</definedName>
    <definedName name="FDC_62_65" hidden="1">"#"</definedName>
    <definedName name="FDC_62_66" hidden="1">"#"</definedName>
    <definedName name="FDC_62_67" hidden="1">"#"</definedName>
    <definedName name="FDC_62_68" hidden="1">"#"</definedName>
    <definedName name="FDC_62_69" hidden="1">"#"</definedName>
    <definedName name="FDC_62_7" hidden="1">"#"</definedName>
    <definedName name="FDC_62_70" hidden="1">"#"</definedName>
    <definedName name="FDC_62_71" hidden="1">"#"</definedName>
    <definedName name="FDC_62_72" hidden="1">"#"</definedName>
    <definedName name="FDC_62_73" hidden="1">"#"</definedName>
    <definedName name="FDC_62_74" hidden="1">"#"</definedName>
    <definedName name="FDC_62_75" hidden="1">"#"</definedName>
    <definedName name="FDC_62_76" hidden="1">"#"</definedName>
    <definedName name="FDC_62_77" hidden="1">"#"</definedName>
    <definedName name="FDC_62_78" hidden="1">"#"</definedName>
    <definedName name="FDC_62_79" hidden="1">"#"</definedName>
    <definedName name="FDC_62_8" hidden="1">"#"</definedName>
    <definedName name="FDC_62_80" hidden="1">"#"</definedName>
    <definedName name="FDC_62_81" hidden="1">"#"</definedName>
    <definedName name="FDC_62_82" hidden="1">"#"</definedName>
    <definedName name="FDC_62_83" hidden="1">"#"</definedName>
    <definedName name="FDC_62_84" hidden="1">"#"</definedName>
    <definedName name="FDC_62_85" hidden="1">"#"</definedName>
    <definedName name="FDC_62_86" hidden="1">"#"</definedName>
    <definedName name="FDC_62_87" hidden="1">"#"</definedName>
    <definedName name="FDC_62_88" hidden="1">"#"</definedName>
    <definedName name="FDC_62_89" hidden="1">"#"</definedName>
    <definedName name="FDC_62_9" hidden="1">"#"</definedName>
    <definedName name="FDC_62_90" hidden="1">"#"</definedName>
    <definedName name="FDC_62_91" hidden="1">"#"</definedName>
    <definedName name="FDC_62_92" hidden="1">"#"</definedName>
    <definedName name="FDC_62_93" hidden="1">"#"</definedName>
    <definedName name="FDC_62_94" hidden="1">"#"</definedName>
    <definedName name="FDC_62_95" hidden="1">"#"</definedName>
    <definedName name="FDC_62_96" hidden="1">"#"</definedName>
    <definedName name="FDC_62_97" hidden="1">"#"</definedName>
    <definedName name="FDC_62_98" hidden="1">"#"</definedName>
    <definedName name="FDC_62_99" hidden="1">"#"</definedName>
    <definedName name="FDC_63_0" hidden="1">"#"</definedName>
    <definedName name="FDC_63_1" hidden="1">"#"</definedName>
    <definedName name="FDC_63_10" hidden="1">"#"</definedName>
    <definedName name="FDC_63_100" hidden="1">"#"</definedName>
    <definedName name="FDC_63_101" hidden="1">"#"</definedName>
    <definedName name="FDC_63_102" hidden="1">"#"</definedName>
    <definedName name="FDC_63_103" hidden="1">"#"</definedName>
    <definedName name="FDC_63_104" hidden="1">"#"</definedName>
    <definedName name="FDC_63_105" hidden="1">"#"</definedName>
    <definedName name="FDC_63_106" hidden="1">"#"</definedName>
    <definedName name="FDC_63_107" hidden="1">"#"</definedName>
    <definedName name="FDC_63_108" hidden="1">"#"</definedName>
    <definedName name="FDC_63_109" hidden="1">"#"</definedName>
    <definedName name="FDC_63_11" hidden="1">"#"</definedName>
    <definedName name="FDC_63_110" hidden="1">"#"</definedName>
    <definedName name="FDC_63_111" hidden="1">"#"</definedName>
    <definedName name="FDC_63_112" hidden="1">"#"</definedName>
    <definedName name="FDC_63_113" hidden="1">"#"</definedName>
    <definedName name="FDC_63_114" hidden="1">"#"</definedName>
    <definedName name="FDC_63_115" hidden="1">"#"</definedName>
    <definedName name="FDC_63_116" hidden="1">"#"</definedName>
    <definedName name="FDC_63_117" hidden="1">"#"</definedName>
    <definedName name="FDC_63_118" hidden="1">"#"</definedName>
    <definedName name="FDC_63_119" hidden="1">"#"</definedName>
    <definedName name="FDC_63_12" hidden="1">"#"</definedName>
    <definedName name="FDC_63_120" hidden="1">"#"</definedName>
    <definedName name="FDC_63_121" hidden="1">"#"</definedName>
    <definedName name="FDC_63_122" hidden="1">"#"</definedName>
    <definedName name="FDC_63_123" hidden="1">"#"</definedName>
    <definedName name="FDC_63_124" hidden="1">"#"</definedName>
    <definedName name="FDC_63_125" hidden="1">"#"</definedName>
    <definedName name="FDC_63_126" hidden="1">"#"</definedName>
    <definedName name="FDC_63_127" hidden="1">"#"</definedName>
    <definedName name="FDC_63_128" hidden="1">"#"</definedName>
    <definedName name="FDC_63_129" hidden="1">"#"</definedName>
    <definedName name="FDC_63_13" hidden="1">"#"</definedName>
    <definedName name="FDC_63_130" hidden="1">"#"</definedName>
    <definedName name="FDC_63_131" hidden="1">"#"</definedName>
    <definedName name="FDC_63_132" hidden="1">"#"</definedName>
    <definedName name="FDC_63_133" hidden="1">"#"</definedName>
    <definedName name="FDC_63_134" hidden="1">"#"</definedName>
    <definedName name="FDC_63_135" hidden="1">"#"</definedName>
    <definedName name="FDC_63_136" hidden="1">"#"</definedName>
    <definedName name="FDC_63_137" hidden="1">"#"</definedName>
    <definedName name="FDC_63_138" hidden="1">"#"</definedName>
    <definedName name="FDC_63_139" hidden="1">"#"</definedName>
    <definedName name="FDC_63_14" hidden="1">"#"</definedName>
    <definedName name="FDC_63_140" hidden="1">"#"</definedName>
    <definedName name="FDC_63_141" hidden="1">"#"</definedName>
    <definedName name="FDC_63_142" hidden="1">"#"</definedName>
    <definedName name="FDC_63_143" hidden="1">"#"</definedName>
    <definedName name="FDC_63_144" hidden="1">"#"</definedName>
    <definedName name="FDC_63_145" hidden="1">"#"</definedName>
    <definedName name="FDC_63_146" hidden="1">"#"</definedName>
    <definedName name="FDC_63_147" hidden="1">"#"</definedName>
    <definedName name="FDC_63_148" hidden="1">"#"</definedName>
    <definedName name="FDC_63_149" hidden="1">"#"</definedName>
    <definedName name="FDC_63_15" hidden="1">"#"</definedName>
    <definedName name="FDC_63_150" hidden="1">"#"</definedName>
    <definedName name="FDC_63_151" hidden="1">"#"</definedName>
    <definedName name="FDC_63_152" hidden="1">"#"</definedName>
    <definedName name="FDC_63_153" hidden="1">"#"</definedName>
    <definedName name="FDC_63_154" hidden="1">"#"</definedName>
    <definedName name="FDC_63_155" hidden="1">"#"</definedName>
    <definedName name="FDC_63_156" hidden="1">"#"</definedName>
    <definedName name="FDC_63_157" hidden="1">"#"</definedName>
    <definedName name="FDC_63_158" hidden="1">"#"</definedName>
    <definedName name="FDC_63_159" hidden="1">"#"</definedName>
    <definedName name="FDC_63_16" hidden="1">"#"</definedName>
    <definedName name="FDC_63_160" hidden="1">"#"</definedName>
    <definedName name="FDC_63_161" hidden="1">"#"</definedName>
    <definedName name="FDC_63_162" hidden="1">"#"</definedName>
    <definedName name="FDC_63_163" hidden="1">"#"</definedName>
    <definedName name="FDC_63_164" hidden="1">"#"</definedName>
    <definedName name="FDC_63_165" hidden="1">"#"</definedName>
    <definedName name="FDC_63_166" hidden="1">"#"</definedName>
    <definedName name="FDC_63_167" hidden="1">"#"</definedName>
    <definedName name="FDC_63_168" hidden="1">"#"</definedName>
    <definedName name="FDC_63_169" hidden="1">"#"</definedName>
    <definedName name="FDC_63_17" hidden="1">"#"</definedName>
    <definedName name="FDC_63_170" hidden="1">"#"</definedName>
    <definedName name="FDC_63_171" hidden="1">"#"</definedName>
    <definedName name="FDC_63_172" hidden="1">"#"</definedName>
    <definedName name="FDC_63_173" hidden="1">"#"</definedName>
    <definedName name="FDC_63_174" hidden="1">"#"</definedName>
    <definedName name="FDC_63_175" hidden="1">"#"</definedName>
    <definedName name="FDC_63_176" hidden="1">"#"</definedName>
    <definedName name="FDC_63_177" hidden="1">"#"</definedName>
    <definedName name="FDC_63_178" hidden="1">"#"</definedName>
    <definedName name="FDC_63_179" hidden="1">"#"</definedName>
    <definedName name="FDC_63_18" hidden="1">"#"</definedName>
    <definedName name="FDC_63_180" hidden="1">"#"</definedName>
    <definedName name="FDC_63_181" hidden="1">"#"</definedName>
    <definedName name="FDC_63_182" hidden="1">"#"</definedName>
    <definedName name="FDC_63_183" hidden="1">"#"</definedName>
    <definedName name="FDC_63_184" hidden="1">"#"</definedName>
    <definedName name="FDC_63_185" hidden="1">"#"</definedName>
    <definedName name="FDC_63_186" hidden="1">"#"</definedName>
    <definedName name="FDC_63_187" hidden="1">"#"</definedName>
    <definedName name="FDC_63_188" hidden="1">"#"</definedName>
    <definedName name="FDC_63_189" hidden="1">"#"</definedName>
    <definedName name="FDC_63_19" hidden="1">"#"</definedName>
    <definedName name="FDC_63_190" hidden="1">"#"</definedName>
    <definedName name="FDC_63_191" hidden="1">"#"</definedName>
    <definedName name="FDC_63_192" hidden="1">"#"</definedName>
    <definedName name="FDC_63_193" hidden="1">"#"</definedName>
    <definedName name="FDC_63_194" hidden="1">"#"</definedName>
    <definedName name="FDC_63_195" hidden="1">"#"</definedName>
    <definedName name="FDC_63_196" hidden="1">"#"</definedName>
    <definedName name="FDC_63_197" hidden="1">"#"</definedName>
    <definedName name="FDC_63_198" hidden="1">"#"</definedName>
    <definedName name="FDC_63_199" hidden="1">"#"</definedName>
    <definedName name="FDC_63_2" hidden="1">"#"</definedName>
    <definedName name="FDC_63_20" hidden="1">"#"</definedName>
    <definedName name="FDC_63_200" hidden="1">"#"</definedName>
    <definedName name="FDC_63_201" hidden="1">"#"</definedName>
    <definedName name="FDC_63_202" hidden="1">"#"</definedName>
    <definedName name="FDC_63_203" hidden="1">"#"</definedName>
    <definedName name="FDC_63_204" hidden="1">"#"</definedName>
    <definedName name="FDC_63_205" hidden="1">"#"</definedName>
    <definedName name="FDC_63_206" hidden="1">"#"</definedName>
    <definedName name="FDC_63_207" hidden="1">"#"</definedName>
    <definedName name="FDC_63_208" hidden="1">"#"</definedName>
    <definedName name="FDC_63_209" hidden="1">"#"</definedName>
    <definedName name="FDC_63_21" hidden="1">"#"</definedName>
    <definedName name="FDC_63_210" hidden="1">"#"</definedName>
    <definedName name="FDC_63_211" hidden="1">"#"</definedName>
    <definedName name="FDC_63_212" hidden="1">"#"</definedName>
    <definedName name="FDC_63_213" hidden="1">"#"</definedName>
    <definedName name="FDC_63_214" hidden="1">"#"</definedName>
    <definedName name="FDC_63_215" hidden="1">"#"</definedName>
    <definedName name="FDC_63_216" hidden="1">"#"</definedName>
    <definedName name="FDC_63_217" hidden="1">"#"</definedName>
    <definedName name="FDC_63_218" hidden="1">"#"</definedName>
    <definedName name="FDC_63_219" hidden="1">"#"</definedName>
    <definedName name="FDC_63_22" hidden="1">"#"</definedName>
    <definedName name="FDC_63_220" hidden="1">"#"</definedName>
    <definedName name="FDC_63_221" hidden="1">"#"</definedName>
    <definedName name="FDC_63_222" hidden="1">"#"</definedName>
    <definedName name="FDC_63_223" hidden="1">"#"</definedName>
    <definedName name="FDC_63_224" hidden="1">"#"</definedName>
    <definedName name="FDC_63_225" hidden="1">"#"</definedName>
    <definedName name="FDC_63_226" hidden="1">"#"</definedName>
    <definedName name="FDC_63_227" hidden="1">"#"</definedName>
    <definedName name="FDC_63_228" hidden="1">"#"</definedName>
    <definedName name="FDC_63_229" hidden="1">"#"</definedName>
    <definedName name="FDC_63_23" hidden="1">"#"</definedName>
    <definedName name="FDC_63_230" hidden="1">"#"</definedName>
    <definedName name="FDC_63_231" hidden="1">"#"</definedName>
    <definedName name="FDC_63_232" hidden="1">"#"</definedName>
    <definedName name="FDC_63_233" hidden="1">"#"</definedName>
    <definedName name="FDC_63_234" hidden="1">"#"</definedName>
    <definedName name="FDC_63_235" hidden="1">"#"</definedName>
    <definedName name="FDC_63_236" hidden="1">"#"</definedName>
    <definedName name="FDC_63_237" hidden="1">"#"</definedName>
    <definedName name="FDC_63_238" hidden="1">"#"</definedName>
    <definedName name="FDC_63_239" hidden="1">"#"</definedName>
    <definedName name="FDC_63_24" hidden="1">"#"</definedName>
    <definedName name="FDC_63_240" hidden="1">"#"</definedName>
    <definedName name="FDC_63_241" hidden="1">"#"</definedName>
    <definedName name="FDC_63_242" hidden="1">"#"</definedName>
    <definedName name="FDC_63_243" hidden="1">"#"</definedName>
    <definedName name="FDC_63_244" hidden="1">"#"</definedName>
    <definedName name="FDC_63_245" hidden="1">"#"</definedName>
    <definedName name="FDC_63_246" hidden="1">"#"</definedName>
    <definedName name="FDC_63_247" hidden="1">"#"</definedName>
    <definedName name="FDC_63_248" hidden="1">"#"</definedName>
    <definedName name="FDC_63_249" hidden="1">"#"</definedName>
    <definedName name="FDC_63_25" hidden="1">"#"</definedName>
    <definedName name="FDC_63_250" hidden="1">"#"</definedName>
    <definedName name="FDC_63_251" hidden="1">"#"</definedName>
    <definedName name="FDC_63_252" hidden="1">"#"</definedName>
    <definedName name="FDC_63_253" hidden="1">"#"</definedName>
    <definedName name="FDC_63_254" hidden="1">"#"</definedName>
    <definedName name="FDC_63_255" hidden="1">"#"</definedName>
    <definedName name="FDC_63_256" hidden="1">"#"</definedName>
    <definedName name="FDC_63_257" hidden="1">"#"</definedName>
    <definedName name="FDC_63_258" hidden="1">"#"</definedName>
    <definedName name="FDC_63_259" hidden="1">"#"</definedName>
    <definedName name="FDC_63_26" hidden="1">"#"</definedName>
    <definedName name="FDC_63_260" hidden="1">"#"</definedName>
    <definedName name="FDC_63_261" hidden="1">"#"</definedName>
    <definedName name="FDC_63_27" hidden="1">"#"</definedName>
    <definedName name="FDC_63_28" hidden="1">"#"</definedName>
    <definedName name="FDC_63_29" hidden="1">"#"</definedName>
    <definedName name="FDC_63_3" hidden="1">"#"</definedName>
    <definedName name="FDC_63_30" hidden="1">"#"</definedName>
    <definedName name="FDC_63_31" hidden="1">"#"</definedName>
    <definedName name="FDC_63_32" hidden="1">"#"</definedName>
    <definedName name="FDC_63_33" hidden="1">"#"</definedName>
    <definedName name="FDC_63_34" hidden="1">"#"</definedName>
    <definedName name="FDC_63_35" hidden="1">"#"</definedName>
    <definedName name="FDC_63_36" hidden="1">"#"</definedName>
    <definedName name="FDC_63_37" hidden="1">"#"</definedName>
    <definedName name="FDC_63_38" hidden="1">"#"</definedName>
    <definedName name="FDC_63_39" hidden="1">"#"</definedName>
    <definedName name="FDC_63_4" hidden="1">"#"</definedName>
    <definedName name="FDC_63_40" hidden="1">"#"</definedName>
    <definedName name="FDC_63_41" hidden="1">"#"</definedName>
    <definedName name="FDC_63_42" hidden="1">"#"</definedName>
    <definedName name="FDC_63_43" hidden="1">"#"</definedName>
    <definedName name="FDC_63_44" hidden="1">"#"</definedName>
    <definedName name="FDC_63_45" hidden="1">"#"</definedName>
    <definedName name="FDC_63_46" hidden="1">"#"</definedName>
    <definedName name="FDC_63_47" hidden="1">"#"</definedName>
    <definedName name="FDC_63_48" hidden="1">"#"</definedName>
    <definedName name="FDC_63_49" hidden="1">"#"</definedName>
    <definedName name="FDC_63_5" hidden="1">"#"</definedName>
    <definedName name="FDC_63_50" hidden="1">"#"</definedName>
    <definedName name="FDC_63_51" hidden="1">"#"</definedName>
    <definedName name="FDC_63_52" hidden="1">"#"</definedName>
    <definedName name="FDC_63_53" hidden="1">"#"</definedName>
    <definedName name="FDC_63_54" hidden="1">"#"</definedName>
    <definedName name="FDC_63_55" hidden="1">"#"</definedName>
    <definedName name="FDC_63_56" hidden="1">"#"</definedName>
    <definedName name="FDC_63_57" hidden="1">"#"</definedName>
    <definedName name="FDC_63_58" hidden="1">"#"</definedName>
    <definedName name="FDC_63_59" hidden="1">"#"</definedName>
    <definedName name="FDC_63_6" hidden="1">"#"</definedName>
    <definedName name="FDC_63_60" hidden="1">"#"</definedName>
    <definedName name="FDC_63_61" hidden="1">"#"</definedName>
    <definedName name="FDC_63_62" hidden="1">"#"</definedName>
    <definedName name="FDC_63_63" hidden="1">"#"</definedName>
    <definedName name="FDC_63_64" hidden="1">"#"</definedName>
    <definedName name="FDC_63_65" hidden="1">"#"</definedName>
    <definedName name="FDC_63_66" hidden="1">"#"</definedName>
    <definedName name="FDC_63_67" hidden="1">"#"</definedName>
    <definedName name="FDC_63_68" hidden="1">"#"</definedName>
    <definedName name="FDC_63_69" hidden="1">"#"</definedName>
    <definedName name="FDC_63_7" hidden="1">"#"</definedName>
    <definedName name="FDC_63_70" hidden="1">"#"</definedName>
    <definedName name="FDC_63_71" hidden="1">"#"</definedName>
    <definedName name="FDC_63_72" hidden="1">"#"</definedName>
    <definedName name="FDC_63_73" hidden="1">"#"</definedName>
    <definedName name="FDC_63_74" hidden="1">"#"</definedName>
    <definedName name="FDC_63_75" hidden="1">"#"</definedName>
    <definedName name="FDC_63_76" hidden="1">"#"</definedName>
    <definedName name="FDC_63_77" hidden="1">"#"</definedName>
    <definedName name="FDC_63_78" hidden="1">"#"</definedName>
    <definedName name="FDC_63_79" hidden="1">"#"</definedName>
    <definedName name="FDC_63_8" hidden="1">"#"</definedName>
    <definedName name="FDC_63_80" hidden="1">"#"</definedName>
    <definedName name="FDC_63_81" hidden="1">"#"</definedName>
    <definedName name="FDC_63_82" hidden="1">"#"</definedName>
    <definedName name="FDC_63_83" hidden="1">"#"</definedName>
    <definedName name="FDC_63_84" hidden="1">"#"</definedName>
    <definedName name="FDC_63_85" hidden="1">"#"</definedName>
    <definedName name="FDC_63_86" hidden="1">"#"</definedName>
    <definedName name="FDC_63_87" hidden="1">"#"</definedName>
    <definedName name="FDC_63_88" hidden="1">"#"</definedName>
    <definedName name="FDC_63_89" hidden="1">"#"</definedName>
    <definedName name="FDC_63_9" hidden="1">"#"</definedName>
    <definedName name="FDC_63_90" hidden="1">"#"</definedName>
    <definedName name="FDC_63_91" hidden="1">"#"</definedName>
    <definedName name="FDC_63_92" hidden="1">"#"</definedName>
    <definedName name="FDC_63_93" hidden="1">"#"</definedName>
    <definedName name="FDC_63_94" hidden="1">"#"</definedName>
    <definedName name="FDC_63_95" hidden="1">"#"</definedName>
    <definedName name="FDC_63_96" hidden="1">"#"</definedName>
    <definedName name="FDC_63_97" hidden="1">"#"</definedName>
    <definedName name="FDC_63_98" hidden="1">"#"</definedName>
    <definedName name="FDC_63_99" hidden="1">"#"</definedName>
    <definedName name="FDC_64_0" hidden="1">"#"</definedName>
    <definedName name="FDC_64_1" hidden="1">"#"</definedName>
    <definedName name="FDC_64_10" hidden="1">"#"</definedName>
    <definedName name="FDC_64_100" hidden="1">"#"</definedName>
    <definedName name="FDC_64_101" hidden="1">"#"</definedName>
    <definedName name="FDC_64_102" hidden="1">"#"</definedName>
    <definedName name="FDC_64_103" hidden="1">"#"</definedName>
    <definedName name="FDC_64_104" hidden="1">"#"</definedName>
    <definedName name="FDC_64_105" hidden="1">"#"</definedName>
    <definedName name="FDC_64_106" hidden="1">"#"</definedName>
    <definedName name="FDC_64_107" hidden="1">"#"</definedName>
    <definedName name="FDC_64_108" hidden="1">"#"</definedName>
    <definedName name="FDC_64_109" hidden="1">"#"</definedName>
    <definedName name="FDC_64_11" hidden="1">"#"</definedName>
    <definedName name="FDC_64_110" hidden="1">"#"</definedName>
    <definedName name="FDC_64_111" hidden="1">"#"</definedName>
    <definedName name="FDC_64_112" hidden="1">"#"</definedName>
    <definedName name="FDC_64_113" hidden="1">"#"</definedName>
    <definedName name="FDC_64_114" hidden="1">"#"</definedName>
    <definedName name="FDC_64_115" hidden="1">"#"</definedName>
    <definedName name="FDC_64_116" hidden="1">"#"</definedName>
    <definedName name="FDC_64_117" hidden="1">"#"</definedName>
    <definedName name="FDC_64_118" hidden="1">"#"</definedName>
    <definedName name="FDC_64_119" hidden="1">"#"</definedName>
    <definedName name="FDC_64_12" hidden="1">"#"</definedName>
    <definedName name="FDC_64_120" hidden="1">"#"</definedName>
    <definedName name="FDC_64_121" hidden="1">"#"</definedName>
    <definedName name="FDC_64_122" hidden="1">"#"</definedName>
    <definedName name="FDC_64_123" hidden="1">"#"</definedName>
    <definedName name="FDC_64_124" hidden="1">"#"</definedName>
    <definedName name="FDC_64_125" hidden="1">"#"</definedName>
    <definedName name="FDC_64_126" hidden="1">"#"</definedName>
    <definedName name="FDC_64_127" hidden="1">"#"</definedName>
    <definedName name="FDC_64_128" hidden="1">"#"</definedName>
    <definedName name="FDC_64_129" hidden="1">"#"</definedName>
    <definedName name="FDC_64_13" hidden="1">"#"</definedName>
    <definedName name="FDC_64_130" hidden="1">"#"</definedName>
    <definedName name="FDC_64_131" hidden="1">"#"</definedName>
    <definedName name="FDC_64_132" hidden="1">"#"</definedName>
    <definedName name="FDC_64_133" hidden="1">"#"</definedName>
    <definedName name="FDC_64_134" hidden="1">"#"</definedName>
    <definedName name="FDC_64_135" hidden="1">"#"</definedName>
    <definedName name="FDC_64_136" hidden="1">"#"</definedName>
    <definedName name="FDC_64_137" hidden="1">"#"</definedName>
    <definedName name="FDC_64_138" hidden="1">"#"</definedName>
    <definedName name="FDC_64_139" hidden="1">"#"</definedName>
    <definedName name="FDC_64_14" hidden="1">"#"</definedName>
    <definedName name="FDC_64_140" hidden="1">"#"</definedName>
    <definedName name="FDC_64_141" hidden="1">"#"</definedName>
    <definedName name="FDC_64_142" hidden="1">"#"</definedName>
    <definedName name="FDC_64_143" hidden="1">"#"</definedName>
    <definedName name="FDC_64_144" hidden="1">"#"</definedName>
    <definedName name="FDC_64_145" hidden="1">"#"</definedName>
    <definedName name="FDC_64_146" hidden="1">"#"</definedName>
    <definedName name="FDC_64_147" hidden="1">"#"</definedName>
    <definedName name="FDC_64_148" hidden="1">"#"</definedName>
    <definedName name="FDC_64_149" hidden="1">"#"</definedName>
    <definedName name="FDC_64_15" hidden="1">"#"</definedName>
    <definedName name="FDC_64_150" hidden="1">"#"</definedName>
    <definedName name="FDC_64_151" hidden="1">"#"</definedName>
    <definedName name="FDC_64_152" hidden="1">"#"</definedName>
    <definedName name="FDC_64_153" hidden="1">"#"</definedName>
    <definedName name="FDC_64_154" hidden="1">"#"</definedName>
    <definedName name="FDC_64_155" hidden="1">"#"</definedName>
    <definedName name="FDC_64_156" hidden="1">"#"</definedName>
    <definedName name="FDC_64_157" hidden="1">"#"</definedName>
    <definedName name="FDC_64_158" hidden="1">"#"</definedName>
    <definedName name="FDC_64_159" hidden="1">"#"</definedName>
    <definedName name="FDC_64_16" hidden="1">"#"</definedName>
    <definedName name="FDC_64_160" hidden="1">"#"</definedName>
    <definedName name="FDC_64_161" hidden="1">"#"</definedName>
    <definedName name="FDC_64_162" hidden="1">"#"</definedName>
    <definedName name="FDC_64_163" hidden="1">"#"</definedName>
    <definedName name="FDC_64_164" hidden="1">"#"</definedName>
    <definedName name="FDC_64_165" hidden="1">"#"</definedName>
    <definedName name="FDC_64_166" hidden="1">"#"</definedName>
    <definedName name="FDC_64_167" hidden="1">"#"</definedName>
    <definedName name="FDC_64_168" hidden="1">"#"</definedName>
    <definedName name="FDC_64_169" hidden="1">"#"</definedName>
    <definedName name="FDC_64_17" hidden="1">"#"</definedName>
    <definedName name="FDC_64_170" hidden="1">"#"</definedName>
    <definedName name="FDC_64_171" hidden="1">"#"</definedName>
    <definedName name="FDC_64_172" hidden="1">"#"</definedName>
    <definedName name="FDC_64_173" hidden="1">"#"</definedName>
    <definedName name="FDC_64_174" hidden="1">"#"</definedName>
    <definedName name="FDC_64_175" hidden="1">"#"</definedName>
    <definedName name="FDC_64_176" hidden="1">"#"</definedName>
    <definedName name="FDC_64_177" hidden="1">"#"</definedName>
    <definedName name="FDC_64_178" hidden="1">"#"</definedName>
    <definedName name="FDC_64_179" hidden="1">"#"</definedName>
    <definedName name="FDC_64_18" hidden="1">"#"</definedName>
    <definedName name="FDC_64_180" hidden="1">"#"</definedName>
    <definedName name="FDC_64_181" hidden="1">"#"</definedName>
    <definedName name="FDC_64_182" hidden="1">"#"</definedName>
    <definedName name="FDC_64_183" hidden="1">"#"</definedName>
    <definedName name="FDC_64_184" hidden="1">"#"</definedName>
    <definedName name="FDC_64_185" hidden="1">"#"</definedName>
    <definedName name="FDC_64_186" hidden="1">"#"</definedName>
    <definedName name="FDC_64_187" hidden="1">"#"</definedName>
    <definedName name="FDC_64_188" hidden="1">"#"</definedName>
    <definedName name="FDC_64_189" hidden="1">"#"</definedName>
    <definedName name="FDC_64_19" hidden="1">"#"</definedName>
    <definedName name="FDC_64_190" hidden="1">"#"</definedName>
    <definedName name="FDC_64_191" hidden="1">"#"</definedName>
    <definedName name="FDC_64_192" hidden="1">"#"</definedName>
    <definedName name="FDC_64_193" hidden="1">"#"</definedName>
    <definedName name="FDC_64_194" hidden="1">"#"</definedName>
    <definedName name="FDC_64_195" hidden="1">"#"</definedName>
    <definedName name="FDC_64_196" hidden="1">"#"</definedName>
    <definedName name="FDC_64_197" hidden="1">"#"</definedName>
    <definedName name="FDC_64_198" hidden="1">"#"</definedName>
    <definedName name="FDC_64_199" hidden="1">"#"</definedName>
    <definedName name="FDC_64_2" hidden="1">"#"</definedName>
    <definedName name="FDC_64_20" hidden="1">"#"</definedName>
    <definedName name="FDC_64_200" hidden="1">"#"</definedName>
    <definedName name="FDC_64_201" hidden="1">"#"</definedName>
    <definedName name="FDC_64_202" hidden="1">"#"</definedName>
    <definedName name="FDC_64_203" hidden="1">"#"</definedName>
    <definedName name="FDC_64_204" hidden="1">"#"</definedName>
    <definedName name="FDC_64_205" hidden="1">"#"</definedName>
    <definedName name="FDC_64_206" hidden="1">"#"</definedName>
    <definedName name="FDC_64_207" hidden="1">"#"</definedName>
    <definedName name="FDC_64_208" hidden="1">"#"</definedName>
    <definedName name="FDC_64_209" hidden="1">"#"</definedName>
    <definedName name="FDC_64_21" hidden="1">"#"</definedName>
    <definedName name="FDC_64_210" hidden="1">"#"</definedName>
    <definedName name="FDC_64_211" hidden="1">"#"</definedName>
    <definedName name="FDC_64_212" hidden="1">"#"</definedName>
    <definedName name="FDC_64_213" hidden="1">"#"</definedName>
    <definedName name="FDC_64_214" hidden="1">"#"</definedName>
    <definedName name="FDC_64_215" hidden="1">"#"</definedName>
    <definedName name="FDC_64_216" hidden="1">"#"</definedName>
    <definedName name="FDC_64_217" hidden="1">"#"</definedName>
    <definedName name="FDC_64_218" hidden="1">"#"</definedName>
    <definedName name="FDC_64_219" hidden="1">"#"</definedName>
    <definedName name="FDC_64_22" hidden="1">"#"</definedName>
    <definedName name="FDC_64_220" hidden="1">"#"</definedName>
    <definedName name="FDC_64_221" hidden="1">"#"</definedName>
    <definedName name="FDC_64_222" hidden="1">"#"</definedName>
    <definedName name="FDC_64_223" hidden="1">"#"</definedName>
    <definedName name="FDC_64_224" hidden="1">"#"</definedName>
    <definedName name="FDC_64_225" hidden="1">"#"</definedName>
    <definedName name="FDC_64_226" hidden="1">"#"</definedName>
    <definedName name="FDC_64_227" hidden="1">"#"</definedName>
    <definedName name="FDC_64_228" hidden="1">"#"</definedName>
    <definedName name="FDC_64_229" hidden="1">"#"</definedName>
    <definedName name="FDC_64_23" hidden="1">"#"</definedName>
    <definedName name="FDC_64_230" hidden="1">"#"</definedName>
    <definedName name="FDC_64_231" hidden="1">"#"</definedName>
    <definedName name="FDC_64_232" hidden="1">"#"</definedName>
    <definedName name="FDC_64_233" hidden="1">"#"</definedName>
    <definedName name="FDC_64_234" hidden="1">"#"</definedName>
    <definedName name="FDC_64_235" hidden="1">"#"</definedName>
    <definedName name="FDC_64_236" hidden="1">"#"</definedName>
    <definedName name="FDC_64_237" hidden="1">"#"</definedName>
    <definedName name="FDC_64_238" hidden="1">"#"</definedName>
    <definedName name="FDC_64_239" hidden="1">"#"</definedName>
    <definedName name="FDC_64_24" hidden="1">"#"</definedName>
    <definedName name="FDC_64_240" hidden="1">"#"</definedName>
    <definedName name="FDC_64_241" hidden="1">"#"</definedName>
    <definedName name="FDC_64_242" hidden="1">"#"</definedName>
    <definedName name="FDC_64_243" hidden="1">"#"</definedName>
    <definedName name="FDC_64_244" hidden="1">"#"</definedName>
    <definedName name="FDC_64_245" hidden="1">"#"</definedName>
    <definedName name="FDC_64_246" hidden="1">"#"</definedName>
    <definedName name="FDC_64_247" hidden="1">"#"</definedName>
    <definedName name="FDC_64_248" hidden="1">"#"</definedName>
    <definedName name="FDC_64_249" hidden="1">"#"</definedName>
    <definedName name="FDC_64_25" hidden="1">"#"</definedName>
    <definedName name="FDC_64_250" hidden="1">"#"</definedName>
    <definedName name="FDC_64_251" hidden="1">"#"</definedName>
    <definedName name="FDC_64_252" hidden="1">"#"</definedName>
    <definedName name="FDC_64_253" hidden="1">"#"</definedName>
    <definedName name="FDC_64_254" hidden="1">"#"</definedName>
    <definedName name="FDC_64_255" hidden="1">"#"</definedName>
    <definedName name="FDC_64_256" hidden="1">"#"</definedName>
    <definedName name="FDC_64_257" hidden="1">"#"</definedName>
    <definedName name="FDC_64_258" hidden="1">"#"</definedName>
    <definedName name="FDC_64_259" hidden="1">"#"</definedName>
    <definedName name="FDC_64_26" hidden="1">"#"</definedName>
    <definedName name="FDC_64_260" hidden="1">"#"</definedName>
    <definedName name="FDC_64_261" hidden="1">"#"</definedName>
    <definedName name="FDC_64_27" hidden="1">"#"</definedName>
    <definedName name="FDC_64_28" hidden="1">"#"</definedName>
    <definedName name="FDC_64_29" hidden="1">"#"</definedName>
    <definedName name="FDC_64_3" hidden="1">"#"</definedName>
    <definedName name="FDC_64_30" hidden="1">"#"</definedName>
    <definedName name="FDC_64_31" hidden="1">"#"</definedName>
    <definedName name="FDC_64_32" hidden="1">"#"</definedName>
    <definedName name="FDC_64_33" hidden="1">"#"</definedName>
    <definedName name="FDC_64_34" hidden="1">"#"</definedName>
    <definedName name="FDC_64_35" hidden="1">"#"</definedName>
    <definedName name="FDC_64_36" hidden="1">"#"</definedName>
    <definedName name="FDC_64_37" hidden="1">"#"</definedName>
    <definedName name="FDC_64_38" hidden="1">"#"</definedName>
    <definedName name="FDC_64_39" hidden="1">"#"</definedName>
    <definedName name="FDC_64_4" hidden="1">"#"</definedName>
    <definedName name="FDC_64_40" hidden="1">"#"</definedName>
    <definedName name="FDC_64_41" hidden="1">"#"</definedName>
    <definedName name="FDC_64_42" hidden="1">"#"</definedName>
    <definedName name="FDC_64_43" hidden="1">"#"</definedName>
    <definedName name="FDC_64_44" hidden="1">"#"</definedName>
    <definedName name="FDC_64_45" hidden="1">"#"</definedName>
    <definedName name="FDC_64_46" hidden="1">"#"</definedName>
    <definedName name="FDC_64_47" hidden="1">"#"</definedName>
    <definedName name="FDC_64_48" hidden="1">"#"</definedName>
    <definedName name="FDC_64_49" hidden="1">"#"</definedName>
    <definedName name="FDC_64_5" hidden="1">"#"</definedName>
    <definedName name="FDC_64_50" hidden="1">"#"</definedName>
    <definedName name="FDC_64_51" hidden="1">"#"</definedName>
    <definedName name="FDC_64_52" hidden="1">"#"</definedName>
    <definedName name="FDC_64_53" hidden="1">"#"</definedName>
    <definedName name="FDC_64_54" hidden="1">"#"</definedName>
    <definedName name="FDC_64_55" hidden="1">"#"</definedName>
    <definedName name="FDC_64_56" hidden="1">"#"</definedName>
    <definedName name="FDC_64_57" hidden="1">"#"</definedName>
    <definedName name="FDC_64_58" hidden="1">"#"</definedName>
    <definedName name="FDC_64_59" hidden="1">"#"</definedName>
    <definedName name="FDC_64_6" hidden="1">"#"</definedName>
    <definedName name="FDC_64_60" hidden="1">"#"</definedName>
    <definedName name="FDC_64_61" hidden="1">"#"</definedName>
    <definedName name="FDC_64_62" hidden="1">"#"</definedName>
    <definedName name="FDC_64_63" hidden="1">"#"</definedName>
    <definedName name="FDC_64_64" hidden="1">"#"</definedName>
    <definedName name="FDC_64_65" hidden="1">"#"</definedName>
    <definedName name="FDC_64_66" hidden="1">"#"</definedName>
    <definedName name="FDC_64_67" hidden="1">"#"</definedName>
    <definedName name="FDC_64_68" hidden="1">"#"</definedName>
    <definedName name="FDC_64_69" hidden="1">"#"</definedName>
    <definedName name="FDC_64_7" hidden="1">"#"</definedName>
    <definedName name="FDC_64_70" hidden="1">"#"</definedName>
    <definedName name="FDC_64_71" hidden="1">"#"</definedName>
    <definedName name="FDC_64_72" hidden="1">"#"</definedName>
    <definedName name="FDC_64_73" hidden="1">"#"</definedName>
    <definedName name="FDC_64_74" hidden="1">"#"</definedName>
    <definedName name="FDC_64_75" hidden="1">"#"</definedName>
    <definedName name="FDC_64_76" hidden="1">"#"</definedName>
    <definedName name="FDC_64_77" hidden="1">"#"</definedName>
    <definedName name="FDC_64_78" hidden="1">"#"</definedName>
    <definedName name="FDC_64_79" hidden="1">"#"</definedName>
    <definedName name="FDC_64_8" hidden="1">"#"</definedName>
    <definedName name="FDC_64_80" hidden="1">"#"</definedName>
    <definedName name="FDC_64_81" hidden="1">"#"</definedName>
    <definedName name="FDC_64_82" hidden="1">"#"</definedName>
    <definedName name="FDC_64_83" hidden="1">"#"</definedName>
    <definedName name="FDC_64_84" hidden="1">"#"</definedName>
    <definedName name="FDC_64_85" hidden="1">"#"</definedName>
    <definedName name="FDC_64_86" hidden="1">"#"</definedName>
    <definedName name="FDC_64_87" hidden="1">"#"</definedName>
    <definedName name="FDC_64_88" hidden="1">"#"</definedName>
    <definedName name="FDC_64_89" hidden="1">"#"</definedName>
    <definedName name="FDC_64_9" hidden="1">"#"</definedName>
    <definedName name="FDC_64_90" hidden="1">"#"</definedName>
    <definedName name="FDC_64_91" hidden="1">"#"</definedName>
    <definedName name="FDC_64_92" hidden="1">"#"</definedName>
    <definedName name="FDC_64_93" hidden="1">"#"</definedName>
    <definedName name="FDC_64_94" hidden="1">"#"</definedName>
    <definedName name="FDC_64_95" hidden="1">"#"</definedName>
    <definedName name="FDC_64_96" hidden="1">"#"</definedName>
    <definedName name="FDC_64_97" hidden="1">"#"</definedName>
    <definedName name="FDC_64_98" hidden="1">"#"</definedName>
    <definedName name="FDC_64_99" hidden="1">"#"</definedName>
    <definedName name="FDC_65_0" hidden="1">"#"</definedName>
    <definedName name="FDC_7_0" hidden="1">"#"</definedName>
    <definedName name="FDC_7_1" hidden="1">"#"</definedName>
    <definedName name="FDC_7_2" hidden="1">"#"</definedName>
    <definedName name="FDC_7_3" hidden="1">"#"</definedName>
    <definedName name="FDC_8_0" hidden="1">"#"</definedName>
    <definedName name="FDC_8_1" hidden="1">"#"</definedName>
    <definedName name="FDC_8_2" hidden="1">"#"</definedName>
    <definedName name="FDC_8_3" hidden="1">"#"</definedName>
    <definedName name="FDC_9_0" hidden="1">"#"</definedName>
    <definedName name="FDC_9_1" hidden="1">"#"</definedName>
    <definedName name="FDC_9_2" hidden="1">"#"</definedName>
    <definedName name="FDC_9_3" hidden="1">"#"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_1" hidden="1">"A35795"</definedName>
    <definedName name="FDD_10_2" hidden="1">"A36160"</definedName>
    <definedName name="FDD_10_3" hidden="1">"E36525"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_1" hidden="1">"E35795"</definedName>
    <definedName name="FDD_11_2" hidden="1">"E36160"</definedName>
    <definedName name="FDD_11_3" hidden="1">"E36525"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_1" hidden="1">"E35795"</definedName>
    <definedName name="FDD_12_2" hidden="1">"E36160"</definedName>
    <definedName name="FDD_12_3" hidden="1">"E36525"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_1" hidden="1">"A35795"</definedName>
    <definedName name="FDD_19_2" hidden="1">"E36160"</definedName>
    <definedName name="FDD_19_3" hidden="1">"E36525"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_1" hidden="1">"U35795"</definedName>
    <definedName name="FDD_25_2" hidden="1">"U36160"</definedName>
    <definedName name="FDD_25_3" hidden="1">"U36525"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1_1" hidden="1">"A35795"</definedName>
    <definedName name="FDD_41_2" hidden="1">"E36160"</definedName>
    <definedName name="FDD_41_3" hidden="1">"E36525"</definedName>
    <definedName name="FDD_42_0" hidden="1">"U25569"</definedName>
    <definedName name="FDD_42_1" hidden="1">"U35795"</definedName>
    <definedName name="FDD_42_2" hidden="1">"U36160"</definedName>
    <definedName name="FDD_42_3" hidden="1">"U36525"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_1" hidden="1">"E35795"</definedName>
    <definedName name="FDD_5_2" hidden="1">"E36160"</definedName>
    <definedName name="FDD_5_3" hidden="1">"E36525"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00" hidden="1">"A35044"</definedName>
    <definedName name="FDD_58_101" hidden="1">"A35051"</definedName>
    <definedName name="FDD_58_102" hidden="1">"A35058"</definedName>
    <definedName name="FDD_58_103" hidden="1">"A35065"</definedName>
    <definedName name="FDD_58_104" hidden="1">"A35072"</definedName>
    <definedName name="FDD_58_105" hidden="1">"A35079"</definedName>
    <definedName name="FDD_58_106" hidden="1">"A35086"</definedName>
    <definedName name="FDD_58_107" hidden="1">"A35093"</definedName>
    <definedName name="FDD_58_108" hidden="1">"A35100"</definedName>
    <definedName name="FDD_58_109" hidden="1">"A35107"</definedName>
    <definedName name="FDD_58_11" hidden="1">"A34699"</definedName>
    <definedName name="FDD_58_110" hidden="1">"A35114"</definedName>
    <definedName name="FDD_58_111" hidden="1">"A35121"</definedName>
    <definedName name="FDD_58_112" hidden="1">"A35128"</definedName>
    <definedName name="FDD_58_113" hidden="1">"A35135"</definedName>
    <definedName name="FDD_58_114" hidden="1">"A35142"</definedName>
    <definedName name="FDD_58_115" hidden="1">"A35149"</definedName>
    <definedName name="FDD_58_116" hidden="1">"A35156"</definedName>
    <definedName name="FDD_58_117" hidden="1">"A35162"</definedName>
    <definedName name="FDD_58_118" hidden="1">"A35170"</definedName>
    <definedName name="FDD_58_119" hidden="1">"A35177"</definedName>
    <definedName name="FDD_58_12" hidden="1">"A35064"</definedName>
    <definedName name="FDD_58_120" hidden="1">"A35184"</definedName>
    <definedName name="FDD_58_121" hidden="1">"A35191"</definedName>
    <definedName name="FDD_58_122" hidden="1">"A35198"</definedName>
    <definedName name="FDD_58_123" hidden="1">"A35205"</definedName>
    <definedName name="FDD_58_124" hidden="1">"A35212"</definedName>
    <definedName name="FDD_58_125" hidden="1">"A35219"</definedName>
    <definedName name="FDD_58_126" hidden="1">"A35226"</definedName>
    <definedName name="FDD_58_127" hidden="1">"A35233"</definedName>
    <definedName name="FDD_58_128" hidden="1">"A35240"</definedName>
    <definedName name="FDD_58_129" hidden="1">"A35247"</definedName>
    <definedName name="FDD_58_13" hidden="1">"A35430"</definedName>
    <definedName name="FDD_58_130" hidden="1">"A35254"</definedName>
    <definedName name="FDD_58_131" hidden="1">"A35261"</definedName>
    <definedName name="FDD_58_132" hidden="1">"A35268"</definedName>
    <definedName name="FDD_58_133" hidden="1">"A35275"</definedName>
    <definedName name="FDD_58_134" hidden="1">"A35282"</definedName>
    <definedName name="FDD_58_135" hidden="1">"A35289"</definedName>
    <definedName name="FDD_58_136" hidden="1">"A35296"</definedName>
    <definedName name="FDD_58_137" hidden="1">"A35303"</definedName>
    <definedName name="FDD_58_138" hidden="1">"A35310"</definedName>
    <definedName name="FDD_58_139" hidden="1">"A35317"</definedName>
    <definedName name="FDD_58_14" hidden="1">"A35795"</definedName>
    <definedName name="FDD_58_140" hidden="1">"A35324"</definedName>
    <definedName name="FDD_58_141" hidden="1">"A35331"</definedName>
    <definedName name="FDD_58_142" hidden="1">"A35338"</definedName>
    <definedName name="FDD_58_143" hidden="1">"A35345"</definedName>
    <definedName name="FDD_58_144" hidden="1">"A35352"</definedName>
    <definedName name="FDD_58_145" hidden="1">"A35359"</definedName>
    <definedName name="FDD_58_146" hidden="1">"A35366"</definedName>
    <definedName name="FDD_58_147" hidden="1">"A35373"</definedName>
    <definedName name="FDD_58_148" hidden="1">"A35380"</definedName>
    <definedName name="FDD_58_149" hidden="1">"A35387"</definedName>
    <definedName name="FDD_58_15" hidden="1">"A34449"</definedName>
    <definedName name="FDD_58_150" hidden="1">"A35394"</definedName>
    <definedName name="FDD_58_151" hidden="1">"A35401"</definedName>
    <definedName name="FDD_58_152" hidden="1">"A35408"</definedName>
    <definedName name="FDD_58_153" hidden="1">"A35415"</definedName>
    <definedName name="FDD_58_154" hidden="1">"A35422"</definedName>
    <definedName name="FDD_58_155" hidden="1">"A35429"</definedName>
    <definedName name="FDD_58_156" hidden="1">"A35436"</definedName>
    <definedName name="FDD_58_157" hidden="1">"A35443"</definedName>
    <definedName name="FDD_58_158" hidden="1">"A35450"</definedName>
    <definedName name="FDD_58_159" hidden="1">"A35457"</definedName>
    <definedName name="FDD_58_16" hidden="1">"A34456"</definedName>
    <definedName name="FDD_58_160" hidden="1">"A35464"</definedName>
    <definedName name="FDD_58_161" hidden="1">"A35471"</definedName>
    <definedName name="FDD_58_162" hidden="1">"A35478"</definedName>
    <definedName name="FDD_58_163" hidden="1">"A35485"</definedName>
    <definedName name="FDD_58_164" hidden="1">"A35492"</definedName>
    <definedName name="FDD_58_165" hidden="1">"A35499"</definedName>
    <definedName name="FDD_58_166" hidden="1">"A35506"</definedName>
    <definedName name="FDD_58_167" hidden="1">"A35513"</definedName>
    <definedName name="FDD_58_168" hidden="1">"A35520"</definedName>
    <definedName name="FDD_58_169" hidden="1">"A35527"</definedName>
    <definedName name="FDD_58_17" hidden="1">"A34463"</definedName>
    <definedName name="FDD_58_170" hidden="1">"A35534"</definedName>
    <definedName name="FDD_58_171" hidden="1">"A35541"</definedName>
    <definedName name="FDD_58_172" hidden="1">"A35548"</definedName>
    <definedName name="FDD_58_173" hidden="1">"A35555"</definedName>
    <definedName name="FDD_58_174" hidden="1">"A35562"</definedName>
    <definedName name="FDD_58_175" hidden="1">"A35569"</definedName>
    <definedName name="FDD_58_176" hidden="1">"A35576"</definedName>
    <definedName name="FDD_58_177" hidden="1">"A35583"</definedName>
    <definedName name="FDD_58_178" hidden="1">"A35590"</definedName>
    <definedName name="FDD_58_179" hidden="1">"A35597"</definedName>
    <definedName name="FDD_58_18" hidden="1">"A34470"</definedName>
    <definedName name="FDD_58_180" hidden="1">"A35604"</definedName>
    <definedName name="FDD_58_181" hidden="1">"A35611"</definedName>
    <definedName name="FDD_58_182" hidden="1">"A35618"</definedName>
    <definedName name="FDD_58_183" hidden="1">"A35625"</definedName>
    <definedName name="FDD_58_184" hidden="1">"A35632"</definedName>
    <definedName name="FDD_58_185" hidden="1">"A35639"</definedName>
    <definedName name="FDD_58_186" hidden="1">"A35646"</definedName>
    <definedName name="FDD_58_187" hidden="1">"A35653"</definedName>
    <definedName name="FDD_58_188" hidden="1">"A35660"</definedName>
    <definedName name="FDD_58_189" hidden="1">"A35667"</definedName>
    <definedName name="FDD_58_19" hidden="1">"A34477"</definedName>
    <definedName name="FDD_58_190" hidden="1">"A35674"</definedName>
    <definedName name="FDD_58_191" hidden="1">"A35681"</definedName>
    <definedName name="FDD_58_192" hidden="1">"A35688"</definedName>
    <definedName name="FDD_58_193" hidden="1">"A35695"</definedName>
    <definedName name="FDD_58_194" hidden="1">"A35702"</definedName>
    <definedName name="FDD_58_195" hidden="1">"A35709"</definedName>
    <definedName name="FDD_58_196" hidden="1">"A35716"</definedName>
    <definedName name="FDD_58_197" hidden="1">"A35723"</definedName>
    <definedName name="FDD_58_198" hidden="1">"A35730"</definedName>
    <definedName name="FDD_58_199" hidden="1">"A35737"</definedName>
    <definedName name="FDD_58_2" hidden="1">"A31412"</definedName>
    <definedName name="FDD_58_20" hidden="1">"A34484"</definedName>
    <definedName name="FDD_58_200" hidden="1">"A35744"</definedName>
    <definedName name="FDD_58_201" hidden="1">"A35751"</definedName>
    <definedName name="FDD_58_202" hidden="1">"A35758"</definedName>
    <definedName name="FDD_58_203" hidden="1">"A35765"</definedName>
    <definedName name="FDD_58_204" hidden="1">"A35772"</definedName>
    <definedName name="FDD_58_205" hidden="1">"A35779"</definedName>
    <definedName name="FDD_58_206" hidden="1">"A35786"</definedName>
    <definedName name="FDD_58_207" hidden="1">"A35793"</definedName>
    <definedName name="FDD_58_208" hidden="1">"A35800"</definedName>
    <definedName name="FDD_58_209" hidden="1">"A35807"</definedName>
    <definedName name="FDD_58_21" hidden="1">"A34491"</definedName>
    <definedName name="FDD_58_210" hidden="1">"A35814"</definedName>
    <definedName name="FDD_58_211" hidden="1">"A35821"</definedName>
    <definedName name="FDD_58_212" hidden="1">"A35828"</definedName>
    <definedName name="FDD_58_213" hidden="1">"A35835"</definedName>
    <definedName name="FDD_58_214" hidden="1">"A35842"</definedName>
    <definedName name="FDD_58_215" hidden="1">"A35849"</definedName>
    <definedName name="FDD_58_216" hidden="1">"A35856"</definedName>
    <definedName name="FDD_58_217" hidden="1">"A35863"</definedName>
    <definedName name="FDD_58_218" hidden="1">"A35870"</definedName>
    <definedName name="FDD_58_219" hidden="1">"A35877"</definedName>
    <definedName name="FDD_58_22" hidden="1">"A34498"</definedName>
    <definedName name="FDD_58_220" hidden="1">"A35884"</definedName>
    <definedName name="FDD_58_221" hidden="1">"A35891"</definedName>
    <definedName name="FDD_58_222" hidden="1">"A35898"</definedName>
    <definedName name="FDD_58_223" hidden="1">"A35905"</definedName>
    <definedName name="FDD_58_224" hidden="1">"A35912"</definedName>
    <definedName name="FDD_58_225" hidden="1">"A35919"</definedName>
    <definedName name="FDD_58_226" hidden="1">"A35926"</definedName>
    <definedName name="FDD_58_227" hidden="1">"A35933"</definedName>
    <definedName name="FDD_58_228" hidden="1">"A35940"</definedName>
    <definedName name="FDD_58_229" hidden="1">"A35947"</definedName>
    <definedName name="FDD_58_23" hidden="1">"A34505"</definedName>
    <definedName name="FDD_58_230" hidden="1">"A35954"</definedName>
    <definedName name="FDD_58_231" hidden="1">"A35961"</definedName>
    <definedName name="FDD_58_232" hidden="1">"A35968"</definedName>
    <definedName name="FDD_58_233" hidden="1">"A35975"</definedName>
    <definedName name="FDD_58_234" hidden="1">"A35982"</definedName>
    <definedName name="FDD_58_235" hidden="1">"A35989"</definedName>
    <definedName name="FDD_58_236" hidden="1">"A35996"</definedName>
    <definedName name="FDD_58_237" hidden="1">"A36003"</definedName>
    <definedName name="FDD_58_238" hidden="1">"A36010"</definedName>
    <definedName name="FDD_58_239" hidden="1">"A36017"</definedName>
    <definedName name="FDD_58_24" hidden="1">"A34512"</definedName>
    <definedName name="FDD_58_240" hidden="1">"A36024"</definedName>
    <definedName name="FDD_58_241" hidden="1">"A36031"</definedName>
    <definedName name="FDD_58_242" hidden="1">"A36038"</definedName>
    <definedName name="FDD_58_243" hidden="1">"A36045"</definedName>
    <definedName name="FDD_58_244" hidden="1">"A36052"</definedName>
    <definedName name="FDD_58_245" hidden="1">"A36059"</definedName>
    <definedName name="FDD_58_246" hidden="1">"A36066"</definedName>
    <definedName name="FDD_58_247" hidden="1">"A36073"</definedName>
    <definedName name="FDD_58_248" hidden="1">"A36080"</definedName>
    <definedName name="FDD_58_249" hidden="1">"A36087"</definedName>
    <definedName name="FDD_58_25" hidden="1">"A34519"</definedName>
    <definedName name="FDD_58_250" hidden="1">"A36094"</definedName>
    <definedName name="FDD_58_251" hidden="1">"A36101"</definedName>
    <definedName name="FDD_58_252" hidden="1">"A36108"</definedName>
    <definedName name="FDD_58_253" hidden="1">"A36115"</definedName>
    <definedName name="FDD_58_254" hidden="1">"A36122"</definedName>
    <definedName name="FDD_58_255" hidden="1">"A36129"</definedName>
    <definedName name="FDD_58_256" hidden="1">"A36136"</definedName>
    <definedName name="FDD_58_257" hidden="1">"A36143"</definedName>
    <definedName name="FDD_58_258" hidden="1">"A36150"</definedName>
    <definedName name="FDD_58_259" hidden="1">"A36157"</definedName>
    <definedName name="FDD_58_26" hidden="1">"A34526"</definedName>
    <definedName name="FDD_58_260" hidden="1">"A36164"</definedName>
    <definedName name="FDD_58_27" hidden="1">"A34533"</definedName>
    <definedName name="FDD_58_28" hidden="1">"A34540"</definedName>
    <definedName name="FDD_58_29" hidden="1">"A34547"</definedName>
    <definedName name="FDD_58_3" hidden="1">"A31777"</definedName>
    <definedName name="FDD_58_30" hidden="1">"A34554"</definedName>
    <definedName name="FDD_58_31" hidden="1">"A34561"</definedName>
    <definedName name="FDD_58_32" hidden="1">"A34568"</definedName>
    <definedName name="FDD_58_33" hidden="1">"A34575"</definedName>
    <definedName name="FDD_58_34" hidden="1">"A34582"</definedName>
    <definedName name="FDD_58_35" hidden="1">"A34589"</definedName>
    <definedName name="FDD_58_36" hidden="1">"A34596"</definedName>
    <definedName name="FDD_58_37" hidden="1">"A34603"</definedName>
    <definedName name="FDD_58_38" hidden="1">"A34610"</definedName>
    <definedName name="FDD_58_39" hidden="1">"A34617"</definedName>
    <definedName name="FDD_58_4" hidden="1">"A32142"</definedName>
    <definedName name="FDD_58_40" hidden="1">"A34624"</definedName>
    <definedName name="FDD_58_41" hidden="1">"A34631"</definedName>
    <definedName name="FDD_58_42" hidden="1">"A34638"</definedName>
    <definedName name="FDD_58_43" hidden="1">"A34645"</definedName>
    <definedName name="FDD_58_44" hidden="1">"A34652"</definedName>
    <definedName name="FDD_58_45" hidden="1">"A34659"</definedName>
    <definedName name="FDD_58_46" hidden="1">"A34666"</definedName>
    <definedName name="FDD_58_47" hidden="1">"A34673"</definedName>
    <definedName name="FDD_58_48" hidden="1">"A34680"</definedName>
    <definedName name="FDD_58_49" hidden="1">"A34687"</definedName>
    <definedName name="FDD_58_5" hidden="1">"A32508"</definedName>
    <definedName name="FDD_58_50" hidden="1">"A34694"</definedName>
    <definedName name="FDD_58_51" hidden="1">"A34701"</definedName>
    <definedName name="FDD_58_52" hidden="1">"A34708"</definedName>
    <definedName name="FDD_58_53" hidden="1">"A34715"</definedName>
    <definedName name="FDD_58_54" hidden="1">"A34722"</definedName>
    <definedName name="FDD_58_55" hidden="1">"A34729"</definedName>
    <definedName name="FDD_58_56" hidden="1">"A34736"</definedName>
    <definedName name="FDD_58_57" hidden="1">"A34743"</definedName>
    <definedName name="FDD_58_58" hidden="1">"A34750"</definedName>
    <definedName name="FDD_58_59" hidden="1">"A34757"</definedName>
    <definedName name="FDD_58_6" hidden="1">"A32873"</definedName>
    <definedName name="FDD_58_60" hidden="1">"A34764"</definedName>
    <definedName name="FDD_58_61" hidden="1">"A34771"</definedName>
    <definedName name="FDD_58_62" hidden="1">"A34778"</definedName>
    <definedName name="FDD_58_63" hidden="1">"A34785"</definedName>
    <definedName name="FDD_58_64" hidden="1">"A34792"</definedName>
    <definedName name="FDD_58_65" hidden="1">"A34799"</definedName>
    <definedName name="FDD_58_66" hidden="1">"A34806"</definedName>
    <definedName name="FDD_58_67" hidden="1">"A34813"</definedName>
    <definedName name="FDD_58_68" hidden="1">"A34820"</definedName>
    <definedName name="FDD_58_69" hidden="1">"A34827"</definedName>
    <definedName name="FDD_58_7" hidden="1">"A33238"</definedName>
    <definedName name="FDD_58_70" hidden="1">"A34834"</definedName>
    <definedName name="FDD_58_71" hidden="1">"A34841"</definedName>
    <definedName name="FDD_58_72" hidden="1">"A34848"</definedName>
    <definedName name="FDD_58_73" hidden="1">"A34855"</definedName>
    <definedName name="FDD_58_74" hidden="1">"A34862"</definedName>
    <definedName name="FDD_58_75" hidden="1">"A34869"</definedName>
    <definedName name="FDD_58_76" hidden="1">"A34876"</definedName>
    <definedName name="FDD_58_77" hidden="1">"A34883"</definedName>
    <definedName name="FDD_58_78" hidden="1">"A34890"</definedName>
    <definedName name="FDD_58_79" hidden="1">"A34897"</definedName>
    <definedName name="FDD_58_8" hidden="1">"A33603"</definedName>
    <definedName name="FDD_58_80" hidden="1">"A34904"</definedName>
    <definedName name="FDD_58_81" hidden="1">"A34911"</definedName>
    <definedName name="FDD_58_82" hidden="1">"A34918"</definedName>
    <definedName name="FDD_58_83" hidden="1">"A34925"</definedName>
    <definedName name="FDD_58_84" hidden="1">"A34932"</definedName>
    <definedName name="FDD_58_85" hidden="1">"A34939"</definedName>
    <definedName name="FDD_58_86" hidden="1">"A34946"</definedName>
    <definedName name="FDD_58_87" hidden="1">"A34953"</definedName>
    <definedName name="FDD_58_88" hidden="1">"A34960"</definedName>
    <definedName name="FDD_58_89" hidden="1">"A34967"</definedName>
    <definedName name="FDD_58_9" hidden="1">"A33969"</definedName>
    <definedName name="FDD_58_90" hidden="1">"A34974"</definedName>
    <definedName name="FDD_58_91" hidden="1">"A34981"</definedName>
    <definedName name="FDD_58_92" hidden="1">"A34988"</definedName>
    <definedName name="FDD_58_93" hidden="1">"A34995"</definedName>
    <definedName name="FDD_58_94" hidden="1">"A35002"</definedName>
    <definedName name="FDD_58_95" hidden="1">"A35009"</definedName>
    <definedName name="FDD_58_96" hidden="1">"A35016"</definedName>
    <definedName name="FDD_58_97" hidden="1">"A35023"</definedName>
    <definedName name="FDD_58_98" hidden="1">"A35030"</definedName>
    <definedName name="FDD_58_99" hidden="1">"A35037"</definedName>
    <definedName name="FDD_59_0" hidden="1">"A30681"</definedName>
    <definedName name="FDD_59_1" hidden="1">"A31047"</definedName>
    <definedName name="FDD_59_10" hidden="1">"A34334"</definedName>
    <definedName name="FDD_59_100" hidden="1">"A35044"</definedName>
    <definedName name="FDD_59_101" hidden="1">"A35051"</definedName>
    <definedName name="FDD_59_102" hidden="1">"A35059"</definedName>
    <definedName name="FDD_59_103" hidden="1">"A35065"</definedName>
    <definedName name="FDD_59_104" hidden="1">"A35072"</definedName>
    <definedName name="FDD_59_105" hidden="1">"A35079"</definedName>
    <definedName name="FDD_59_106" hidden="1">"A35086"</definedName>
    <definedName name="FDD_59_107" hidden="1">"A35093"</definedName>
    <definedName name="FDD_59_108" hidden="1">"A35100"</definedName>
    <definedName name="FDD_59_109" hidden="1">"A35107"</definedName>
    <definedName name="FDD_59_11" hidden="1">"A34699"</definedName>
    <definedName name="FDD_59_110" hidden="1">"A35114"</definedName>
    <definedName name="FDD_59_111" hidden="1">"A35121"</definedName>
    <definedName name="FDD_59_112" hidden="1">"A35128"</definedName>
    <definedName name="FDD_59_113" hidden="1">"A35135"</definedName>
    <definedName name="FDD_59_114" hidden="1">"A35141"</definedName>
    <definedName name="FDD_59_115" hidden="1">"A35149"</definedName>
    <definedName name="FDD_59_116" hidden="1">"A35156"</definedName>
    <definedName name="FDD_59_117" hidden="1">"A35163"</definedName>
    <definedName name="FDD_59_118" hidden="1">"A35170"</definedName>
    <definedName name="FDD_59_119" hidden="1">"A35177"</definedName>
    <definedName name="FDD_59_12" hidden="1">"A35064"</definedName>
    <definedName name="FDD_59_120" hidden="1">"A35184"</definedName>
    <definedName name="FDD_59_121" hidden="1">"A35192"</definedName>
    <definedName name="FDD_59_122" hidden="1">"A35198"</definedName>
    <definedName name="FDD_59_123" hidden="1">"A35205"</definedName>
    <definedName name="FDD_59_124" hidden="1">"A35213"</definedName>
    <definedName name="FDD_59_125" hidden="1">"A35219"</definedName>
    <definedName name="FDD_59_126" hidden="1">"A35226"</definedName>
    <definedName name="FDD_59_127" hidden="1">"A35233"</definedName>
    <definedName name="FDD_59_128" hidden="1">"A35240"</definedName>
    <definedName name="FDD_59_129" hidden="1">"A35247"</definedName>
    <definedName name="FDD_59_13" hidden="1">"A35430"</definedName>
    <definedName name="FDD_59_130" hidden="1">"A35254"</definedName>
    <definedName name="FDD_59_131" hidden="1">"A35261"</definedName>
    <definedName name="FDD_59_132" hidden="1">"A35268"</definedName>
    <definedName name="FDD_59_133" hidden="1">"A35275"</definedName>
    <definedName name="FDD_59_134" hidden="1">"A35282"</definedName>
    <definedName name="FDD_59_135" hidden="1">"A35289"</definedName>
    <definedName name="FDD_59_136" hidden="1">"A35296"</definedName>
    <definedName name="FDD_59_137" hidden="1">"A35303"</definedName>
    <definedName name="FDD_59_138" hidden="1">"A35310"</definedName>
    <definedName name="FDD_59_139" hidden="1">"A35317"</definedName>
    <definedName name="FDD_59_14" hidden="1">"A35795"</definedName>
    <definedName name="FDD_59_140" hidden="1">"A35324"</definedName>
    <definedName name="FDD_59_141" hidden="1">"A35331"</definedName>
    <definedName name="FDD_59_142" hidden="1">"A35338"</definedName>
    <definedName name="FDD_59_143" hidden="1">"A35345"</definedName>
    <definedName name="FDD_59_144" hidden="1">"A35352"</definedName>
    <definedName name="FDD_59_145" hidden="1">"A35359"</definedName>
    <definedName name="FDD_59_146" hidden="1">"A35366"</definedName>
    <definedName name="FDD_59_147" hidden="1">"A35373"</definedName>
    <definedName name="FDD_59_148" hidden="1">"A35380"</definedName>
    <definedName name="FDD_59_149" hidden="1">"A35387"</definedName>
    <definedName name="FDD_59_15" hidden="1">"A34449"</definedName>
    <definedName name="FDD_59_150" hidden="1">"A35394"</definedName>
    <definedName name="FDD_59_151" hidden="1">"A35401"</definedName>
    <definedName name="FDD_59_152" hidden="1">"A35408"</definedName>
    <definedName name="FDD_59_153" hidden="1">"A35415"</definedName>
    <definedName name="FDD_59_154" hidden="1">"A35422"</definedName>
    <definedName name="FDD_59_155" hidden="1">"A35429"</definedName>
    <definedName name="FDD_59_156" hidden="1">"A35436"</definedName>
    <definedName name="FDD_59_157" hidden="1">"A35443"</definedName>
    <definedName name="FDD_59_158" hidden="1">"A35450"</definedName>
    <definedName name="FDD_59_159" hidden="1">"A35457"</definedName>
    <definedName name="FDD_59_16" hidden="1">"A34457"</definedName>
    <definedName name="FDD_59_160" hidden="1">"A35464"</definedName>
    <definedName name="FDD_59_161" hidden="1">"A35471"</definedName>
    <definedName name="FDD_59_162" hidden="1">"A35478"</definedName>
    <definedName name="FDD_59_163" hidden="1">"A35485"</definedName>
    <definedName name="FDD_59_164" hidden="1">"A35492"</definedName>
    <definedName name="FDD_59_165" hidden="1">"A35499"</definedName>
    <definedName name="FDD_59_166" hidden="1">"A35506"</definedName>
    <definedName name="FDD_59_167" hidden="1">"A35513"</definedName>
    <definedName name="FDD_59_168" hidden="1">"A35521"</definedName>
    <definedName name="FDD_59_169" hidden="1">"A35527"</definedName>
    <definedName name="FDD_59_17" hidden="1">"A34463"</definedName>
    <definedName name="FDD_59_170" hidden="1">"A35534"</definedName>
    <definedName name="FDD_59_171" hidden="1">"A35541"</definedName>
    <definedName name="FDD_59_172" hidden="1">"A35548"</definedName>
    <definedName name="FDD_59_173" hidden="1">"A35556"</definedName>
    <definedName name="FDD_59_174" hidden="1">"A35562"</definedName>
    <definedName name="FDD_59_175" hidden="1">"A35569"</definedName>
    <definedName name="FDD_59_176" hidden="1">"A35577"</definedName>
    <definedName name="FDD_59_177" hidden="1">"A35583"</definedName>
    <definedName name="FDD_59_178" hidden="1">"A35590"</definedName>
    <definedName name="FDD_59_179" hidden="1">"A35597"</definedName>
    <definedName name="FDD_59_18" hidden="1">"A34470"</definedName>
    <definedName name="FDD_59_180" hidden="1">"A35604"</definedName>
    <definedName name="FDD_59_181" hidden="1">"A35611"</definedName>
    <definedName name="FDD_59_182" hidden="1">"A35618"</definedName>
    <definedName name="FDD_59_183" hidden="1">"A35625"</definedName>
    <definedName name="FDD_59_184" hidden="1">"A35632"</definedName>
    <definedName name="FDD_59_185" hidden="1">"A35639"</definedName>
    <definedName name="FDD_59_186" hidden="1">"A35646"</definedName>
    <definedName name="FDD_59_187" hidden="1">"A35653"</definedName>
    <definedName name="FDD_59_188" hidden="1">"A35660"</definedName>
    <definedName name="FDD_59_189" hidden="1">"A35668"</definedName>
    <definedName name="FDD_59_19" hidden="1">"A34477"</definedName>
    <definedName name="FDD_59_190" hidden="1">"A35674"</definedName>
    <definedName name="FDD_59_191" hidden="1">"A35681"</definedName>
    <definedName name="FDD_59_192" hidden="1">"A35688"</definedName>
    <definedName name="FDD_59_193" hidden="1">"A35695"</definedName>
    <definedName name="FDD_59_194" hidden="1">"A35702"</definedName>
    <definedName name="FDD_59_195" hidden="1">"A35709"</definedName>
    <definedName name="FDD_59_196" hidden="1">"A35716"</definedName>
    <definedName name="FDD_59_197" hidden="1">"A35723"</definedName>
    <definedName name="FDD_59_198" hidden="1">"A35730"</definedName>
    <definedName name="FDD_59_199" hidden="1">"A35737"</definedName>
    <definedName name="FDD_59_2" hidden="1">"A31412"</definedName>
    <definedName name="FDD_59_20" hidden="1">"A34485"</definedName>
    <definedName name="FDD_59_200" hidden="1">"A35744"</definedName>
    <definedName name="FDD_59_201" hidden="1">"A35751"</definedName>
    <definedName name="FDD_59_202" hidden="1">"A35758"</definedName>
    <definedName name="FDD_59_203" hidden="1">"A35765"</definedName>
    <definedName name="FDD_59_204" hidden="1">"A35772"</definedName>
    <definedName name="FDD_59_205" hidden="1">"A35779"</definedName>
    <definedName name="FDD_59_206" hidden="1">"A35786"</definedName>
    <definedName name="FDD_59_207" hidden="1">"A35793"</definedName>
    <definedName name="FDD_59_208" hidden="1">"A35800"</definedName>
    <definedName name="FDD_59_209" hidden="1">"A35807"</definedName>
    <definedName name="FDD_59_21" hidden="1">"A34491"</definedName>
    <definedName name="FDD_59_210" hidden="1">"A35814"</definedName>
    <definedName name="FDD_59_211" hidden="1">"A35821"</definedName>
    <definedName name="FDD_59_212" hidden="1">"A35828"</definedName>
    <definedName name="FDD_59_213" hidden="1">"A35835"</definedName>
    <definedName name="FDD_59_214" hidden="1">"A35842"</definedName>
    <definedName name="FDD_59_215" hidden="1">"A35849"</definedName>
    <definedName name="FDD_59_216" hidden="1">"A35856"</definedName>
    <definedName name="FDD_59_217" hidden="1">"A35863"</definedName>
    <definedName name="FDD_59_218" hidden="1">"A35870"</definedName>
    <definedName name="FDD_59_219" hidden="1">"A35877"</definedName>
    <definedName name="FDD_59_22" hidden="1">"A34498"</definedName>
    <definedName name="FDD_59_220" hidden="1">"A35884"</definedName>
    <definedName name="FDD_59_221" hidden="1">"A35891"</definedName>
    <definedName name="FDD_59_222" hidden="1">"A35899"</definedName>
    <definedName name="FDD_59_223" hidden="1">"A35905"</definedName>
    <definedName name="FDD_59_224" hidden="1">"A35912"</definedName>
    <definedName name="FDD_59_225" hidden="1">"A35919"</definedName>
    <definedName name="FDD_59_226" hidden="1">"A35926"</definedName>
    <definedName name="FDD_59_227" hidden="1">"A35933"</definedName>
    <definedName name="FDD_59_228" hidden="1">"A35941"</definedName>
    <definedName name="FDD_59_229" hidden="1">"A35947"</definedName>
    <definedName name="FDD_59_23" hidden="1">"A34505"</definedName>
    <definedName name="FDD_59_230" hidden="1">"A35954"</definedName>
    <definedName name="FDD_59_231" hidden="1">"A35961"</definedName>
    <definedName name="FDD_59_232" hidden="1">"A35968"</definedName>
    <definedName name="FDD_59_233" hidden="1">"A35975"</definedName>
    <definedName name="FDD_59_234" hidden="1">"A35982"</definedName>
    <definedName name="FDD_59_235" hidden="1">"A35989"</definedName>
    <definedName name="FDD_59_236" hidden="1">"A35996"</definedName>
    <definedName name="FDD_59_237" hidden="1">"A36003"</definedName>
    <definedName name="FDD_59_238" hidden="1">"A36010"</definedName>
    <definedName name="FDD_59_239" hidden="1">"A36017"</definedName>
    <definedName name="FDD_59_24" hidden="1">"A34512"</definedName>
    <definedName name="FDD_59_240" hidden="1">"A36024"</definedName>
    <definedName name="FDD_59_241" hidden="1">"A36031"</definedName>
    <definedName name="FDD_59_242" hidden="1">"A36039"</definedName>
    <definedName name="FDD_59_243" hidden="1">"A36045"</definedName>
    <definedName name="FDD_59_244" hidden="1">"A36052"</definedName>
    <definedName name="FDD_59_245" hidden="1">"A36059"</definedName>
    <definedName name="FDD_59_246" hidden="1">"A36066"</definedName>
    <definedName name="FDD_59_247" hidden="1">"A36073"</definedName>
    <definedName name="FDD_59_248" hidden="1">"A36080"</definedName>
    <definedName name="FDD_59_249" hidden="1">"A36087"</definedName>
    <definedName name="FDD_59_25" hidden="1">"A34519"</definedName>
    <definedName name="FDD_59_250" hidden="1">"A36094"</definedName>
    <definedName name="FDD_59_251" hidden="1">"A36101"</definedName>
    <definedName name="FDD_59_252" hidden="1">"A36108"</definedName>
    <definedName name="FDD_59_253" hidden="1">"A36116"</definedName>
    <definedName name="FDD_59_254" hidden="1">"A36122"</definedName>
    <definedName name="FDD_59_255" hidden="1">"A36129"</definedName>
    <definedName name="FDD_59_256" hidden="1">"A36136"</definedName>
    <definedName name="FDD_59_257" hidden="1">"A36143"</definedName>
    <definedName name="FDD_59_258" hidden="1">"A36150"</definedName>
    <definedName name="FDD_59_259" hidden="1">"A36157"</definedName>
    <definedName name="FDD_59_26" hidden="1">"A34526"</definedName>
    <definedName name="FDD_59_260" hidden="1">"A36164"</definedName>
    <definedName name="FDD_59_27" hidden="1">"A34533"</definedName>
    <definedName name="FDD_59_28" hidden="1">"A34540"</definedName>
    <definedName name="FDD_59_29" hidden="1">"A34547"</definedName>
    <definedName name="FDD_59_3" hidden="1">"A31777"</definedName>
    <definedName name="FDD_59_30" hidden="1">"A34554"</definedName>
    <definedName name="FDD_59_31" hidden="1">"A34561"</definedName>
    <definedName name="FDD_59_32" hidden="1">"A34568"</definedName>
    <definedName name="FDD_59_33" hidden="1">"A34576"</definedName>
    <definedName name="FDD_59_34" hidden="1">"A34582"</definedName>
    <definedName name="FDD_59_35" hidden="1">"A34589"</definedName>
    <definedName name="FDD_59_36" hidden="1">"A34596"</definedName>
    <definedName name="FDD_59_37" hidden="1">"A34603"</definedName>
    <definedName name="FDD_59_38" hidden="1">"A34610"</definedName>
    <definedName name="FDD_59_39" hidden="1">"A34617"</definedName>
    <definedName name="FDD_59_4" hidden="1">"A32142"</definedName>
    <definedName name="FDD_59_40" hidden="1">"A34624"</definedName>
    <definedName name="FDD_59_41" hidden="1">"A34631"</definedName>
    <definedName name="FDD_59_42" hidden="1">"A34638"</definedName>
    <definedName name="FDD_59_43" hidden="1">"A34645"</definedName>
    <definedName name="FDD_59_44" hidden="1">"A34652"</definedName>
    <definedName name="FDD_59_45" hidden="1">"A34659"</definedName>
    <definedName name="FDD_59_46" hidden="1">"A34666"</definedName>
    <definedName name="FDD_59_47" hidden="1">"A34673"</definedName>
    <definedName name="FDD_59_48" hidden="1">"A34680"</definedName>
    <definedName name="FDD_59_49" hidden="1">"A34687"</definedName>
    <definedName name="FDD_59_5" hidden="1">"A32508"</definedName>
    <definedName name="FDD_59_50" hidden="1">"A34696"</definedName>
    <definedName name="FDD_59_51" hidden="1">"A34702"</definedName>
    <definedName name="FDD_59_52" hidden="1">"A34708"</definedName>
    <definedName name="FDD_59_53" hidden="1">"A34715"</definedName>
    <definedName name="FDD_59_54" hidden="1">"A34722"</definedName>
    <definedName name="FDD_59_55" hidden="1">"A34729"</definedName>
    <definedName name="FDD_59_56" hidden="1">"A34736"</definedName>
    <definedName name="FDD_59_57" hidden="1">"A34743"</definedName>
    <definedName name="FDD_59_58" hidden="1">"A34750"</definedName>
    <definedName name="FDD_59_59" hidden="1">"A34757"</definedName>
    <definedName name="FDD_59_6" hidden="1">"A32873"</definedName>
    <definedName name="FDD_59_60" hidden="1">"A34764"</definedName>
    <definedName name="FDD_59_61" hidden="1">"A34771"</definedName>
    <definedName name="FDD_59_62" hidden="1">"A34778"</definedName>
    <definedName name="FDD_59_63" hidden="1">"A34785"</definedName>
    <definedName name="FDD_59_64" hidden="1">"A34792"</definedName>
    <definedName name="FDD_59_65" hidden="1">"A34799"</definedName>
    <definedName name="FDD_59_66" hidden="1">"A34807"</definedName>
    <definedName name="FDD_59_67" hidden="1">"A34813"</definedName>
    <definedName name="FDD_59_68" hidden="1">"A34820"</definedName>
    <definedName name="FDD_59_69" hidden="1">"A34828"</definedName>
    <definedName name="FDD_59_7" hidden="1">"A33238"</definedName>
    <definedName name="FDD_59_70" hidden="1">"A34834"</definedName>
    <definedName name="FDD_59_71" hidden="1">"A34841"</definedName>
    <definedName name="FDD_59_72" hidden="1">"A34848"</definedName>
    <definedName name="FDD_59_73" hidden="1">"A34855"</definedName>
    <definedName name="FDD_59_74" hidden="1">"A34862"</definedName>
    <definedName name="FDD_59_75" hidden="1">"A34870"</definedName>
    <definedName name="FDD_59_76" hidden="1">"A34876"</definedName>
    <definedName name="FDD_59_77" hidden="1">"A34883"</definedName>
    <definedName name="FDD_59_78" hidden="1">"A34891"</definedName>
    <definedName name="FDD_59_79" hidden="1">"A34897"</definedName>
    <definedName name="FDD_59_8" hidden="1">"A33603"</definedName>
    <definedName name="FDD_59_80" hidden="1">"A34904"</definedName>
    <definedName name="FDD_59_81" hidden="1">"A34911"</definedName>
    <definedName name="FDD_59_82" hidden="1">"A34918"</definedName>
    <definedName name="FDD_59_83" hidden="1">"A34925"</definedName>
    <definedName name="FDD_59_84" hidden="1">"A34932"</definedName>
    <definedName name="FDD_59_85" hidden="1">"A34940"</definedName>
    <definedName name="FDD_59_86" hidden="1">"A34946"</definedName>
    <definedName name="FDD_59_87" hidden="1">"A34953"</definedName>
    <definedName name="FDD_59_88" hidden="1">"A34960"</definedName>
    <definedName name="FDD_59_89" hidden="1">"A34967"</definedName>
    <definedName name="FDD_59_9" hidden="1">"A33969"</definedName>
    <definedName name="FDD_59_90" hidden="1">"A34974"</definedName>
    <definedName name="FDD_59_91" hidden="1">"A34981"</definedName>
    <definedName name="FDD_59_92" hidden="1">"A34988"</definedName>
    <definedName name="FDD_59_93" hidden="1">"A34995"</definedName>
    <definedName name="FDD_59_94" hidden="1">"A35002"</definedName>
    <definedName name="FDD_59_95" hidden="1">"A35009"</definedName>
    <definedName name="FDD_59_96" hidden="1">"A35016"</definedName>
    <definedName name="FDD_59_97" hidden="1">"A35023"</definedName>
    <definedName name="FDD_59_98" hidden="1">"A35030"</definedName>
    <definedName name="FDD_59_99" hidden="1">"A35037"</definedName>
    <definedName name="FDD_6_0" hidden="1">"A25569"</definedName>
    <definedName name="FDD_6_1" hidden="1">"A35795"</definedName>
    <definedName name="FDD_6_2" hidden="1">"E36160"</definedName>
    <definedName name="FDD_6_3" hidden="1">"E36525"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_1" hidden="1">"E35795"</definedName>
    <definedName name="FDD_7_2" hidden="1">"E36160"</definedName>
    <definedName name="FDD_7_3" hidden="1">"E36525"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_1" hidden="1">"E35795"</definedName>
    <definedName name="FDD_8_2" hidden="1">"E36160"</definedName>
    <definedName name="FDD_8_3" hidden="1">"E36525"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_1" hidden="1">"E35795"</definedName>
    <definedName name="FDD_9_2" hidden="1">"E36160"</definedName>
    <definedName name="FDD_9_3" hidden="1">"E36525"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P_165_1_aUrv" hidden="1">#REF!</definedName>
    <definedName name="FDP_166_1_aUrv" hidden="1">#REF!</definedName>
    <definedName name="FDP_167_1_aUrv" hidden="1">#REF!</definedName>
    <definedName name="FDP_168_1_aSrv" hidden="1">#REF!</definedName>
    <definedName name="FDP_169_1_aUrv" hidden="1">#REF!</definedName>
    <definedName name="FDP_170_1_aSrv" hidden="1">#REF!</definedName>
    <definedName name="FDP_171_1_aUrv" hidden="1">#REF!</definedName>
    <definedName name="FDP_172_1_aUrv" hidden="1">#REF!</definedName>
    <definedName name="FDP_173_1_aUrv" hidden="1">#REF!</definedName>
    <definedName name="FDP_174_1_aSrv" hidden="1">#REF!</definedName>
    <definedName name="FDP_175_1_aUrv" hidden="1">#REF!</definedName>
    <definedName name="FDP_176_1_aUrv" hidden="1">#REF!</definedName>
    <definedName name="FDP_177_1_aSrv" hidden="1">#REF!</definedName>
    <definedName name="FDP_178_1_aSrv" hidden="1">#REF!</definedName>
    <definedName name="FDP_179_1_aSrv" hidden="1">#REF!</definedName>
    <definedName name="FDP_180_1_aSrv" hidden="1">#REF!</definedName>
    <definedName name="FDP_181_1_aUrv" hidden="1">#REF!</definedName>
    <definedName name="FDP_182_1_aSrv" hidden="1">#REF!</definedName>
    <definedName name="FDP_183_1_aSrv" hidden="1">#REF!</definedName>
    <definedName name="FDP_184_1_aUrv" hidden="1">#REF!</definedName>
    <definedName name="FDP_185_1_aSrv" hidden="1">#REF!</definedName>
    <definedName name="FDP_186_1_aUrv" hidden="1">#REF!</definedName>
    <definedName name="FDP_187_1_aSrv" hidden="1">#REF!</definedName>
    <definedName name="FDP_188_1_aUrv" hidden="1">#REF!</definedName>
    <definedName name="FDP_189_1_aUrv" hidden="1">#REF!</definedName>
    <definedName name="FDP_190_1_aUrv" hidden="1">#REF!</definedName>
    <definedName name="FDP_191_1_aUrv" hidden="1">#REF!</definedName>
    <definedName name="FDP_192_1_aSrv" hidden="1">#REF!</definedName>
    <definedName name="FDP_193_1_aUrv" hidden="1">#REF!</definedName>
    <definedName name="FDP_194_1_aUrv" hidden="1">#REF!</definedName>
    <definedName name="FDP_195_1_aUrv" hidden="1">#REF!</definedName>
    <definedName name="FDP_196_1_aSrv" hidden="1">#REF!</definedName>
    <definedName name="FDP_197_1_aUrv" hidden="1">#REF!</definedName>
    <definedName name="FDP_198_1_aSrv" hidden="1">#REF!</definedName>
    <definedName name="FDP_199_1_aUrv" hidden="1">#REF!</definedName>
    <definedName name="FDP_200_1_aUrv" hidden="1">#REF!</definedName>
    <definedName name="FDP_201_1_aUrv" hidden="1">#REF!</definedName>
    <definedName name="FDP_202_1_aUrv" hidden="1">#REF!</definedName>
    <definedName name="FDP_203_1_aSrv" hidden="1">#REF!</definedName>
    <definedName name="FDP_204_1_aUrv" hidden="1">#REF!</definedName>
    <definedName name="FDP_205_1_aUrv" hidden="1">#REF!</definedName>
    <definedName name="FDP_206_1_aUrv" hidden="1">#REF!</definedName>
    <definedName name="FDP_207_1_aUrv" hidden="1">#REF!</definedName>
    <definedName name="FDP_208_1_aSrv" hidden="1">#REF!</definedName>
    <definedName name="FDP_209_1_aUrv" hidden="1">#REF!</definedName>
    <definedName name="FDP_210_1_aUrv" hidden="1">#REF!</definedName>
    <definedName name="FDP_211_1_aUrv" hidden="1">#REF!</definedName>
    <definedName name="FDP_212_1_aUrv" hidden="1">#REF!</definedName>
    <definedName name="FDP_213_1_aSrv" hidden="1">#REF!</definedName>
    <definedName name="FDP_214_1_aUrv" hidden="1">#REF!</definedName>
    <definedName name="FDP_215_1_aUrv" hidden="1">#REF!</definedName>
    <definedName name="FDP_216_1_aUrv" hidden="1">#REF!</definedName>
    <definedName name="FDP_217_1_aUrv" hidden="1">#REF!</definedName>
    <definedName name="FDP_218_1_aSrv" hidden="1">#REF!</definedName>
    <definedName name="FDP_219_1_aSrv" hidden="1">#REF!</definedName>
    <definedName name="FDP_220_1_aSrv" hidden="1">#REF!</definedName>
    <definedName name="FDP_221_1_aSrv" hidden="1">#REF!</definedName>
    <definedName name="FDP_222_1_aSrv" hidden="1">#REF!</definedName>
    <definedName name="FDP_223_1_aSrv" hidden="1">#REF!</definedName>
    <definedName name="FDP_224_1_aUrv" hidden="1">#REF!</definedName>
    <definedName name="FDP_225_1_aUrv" hidden="1">#REF!</definedName>
    <definedName name="FDP_226_1_aUrv" hidden="1">#REF!</definedName>
    <definedName name="FDP_227_1_aUrv" hidden="1">#REF!</definedName>
    <definedName name="FDP_228_1_aSrv" hidden="1">#REF!</definedName>
    <definedName name="FDP_229_1_aSrv" hidden="1">#REF!</definedName>
    <definedName name="FDP_230_1_aSrv" hidden="1">#REF!</definedName>
    <definedName name="FDP_231_1_aSrv" hidden="1">#REF!</definedName>
    <definedName name="FDP_232_1_aSrv" hidden="1">#REF!</definedName>
    <definedName name="FDP_233_1_aSrv" hidden="1">#REF!</definedName>
    <definedName name="FDP_234_1_aUrv" hidden="1">#REF!</definedName>
    <definedName name="FDP_235_1_aUrv" hidden="1">#REF!</definedName>
    <definedName name="FDP_236_1_aUrv" hidden="1">#REF!</definedName>
    <definedName name="FDP_237_1_aUrv" hidden="1">#REF!</definedName>
    <definedName name="FDP_238_1_aSrv" hidden="1">#REF!</definedName>
    <definedName name="FDP_243_1_aSrv" hidden="1">#REF!</definedName>
    <definedName name="FDP_244_1_aSrv" hidden="1">#REF!</definedName>
    <definedName name="FDP_245_1_aSrv" hidden="1">#REF!</definedName>
    <definedName name="FDP_246_1_aSrv" hidden="1">#REF!</definedName>
    <definedName name="FDP_247_1_aSrv" hidden="1">#REF!</definedName>
    <definedName name="FDP_248_1_aSrv" hidden="1">#REF!</definedName>
    <definedName name="FDP_249_1_aSrv" hidden="1">#REF!</definedName>
    <definedName name="FDP_250_1_aSrv" hidden="1">#REF!</definedName>
    <definedName name="FDP_251_1_aSrv" hidden="1">#REF!</definedName>
    <definedName name="FDP_252_1_aSrv" hidden="1">#REF!</definedName>
    <definedName name="FDP_253_1_aSrv" hidden="1">#REF!</definedName>
    <definedName name="FDP_254_1_aSrv" hidden="1">#REF!</definedName>
    <definedName name="FDP_255_1_aSrv" hidden="1">#REF!</definedName>
    <definedName name="FDP_256_1_aSrv" hidden="1">#REF!</definedName>
    <definedName name="FDP_257_1_aSrv" hidden="1">#REF!</definedName>
    <definedName name="FDP_258_1_aSrv" hidden="1">#REF!</definedName>
    <definedName name="FDP_259_1_aSrv" hidden="1">#REF!</definedName>
    <definedName name="FDP_260_1_aSrv" hidden="1">#REF!</definedName>
    <definedName name="FDP_261_1_aSrv" hidden="1">#REF!</definedName>
    <definedName name="FDP_264_1_aUrv" hidden="1">#REF!</definedName>
    <definedName name="FDP_265_1_aUrv" hidden="1">#REF!</definedName>
    <definedName name="FDP_266_1_aUrv" hidden="1">#REF!</definedName>
    <definedName name="FDP_267_1_aUrv" hidden="1">#REF!</definedName>
    <definedName name="FDP_268_1_aUrv" hidden="1">#REF!</definedName>
    <definedName name="FDP_269_1_aUrv" hidden="1">#REF!</definedName>
    <definedName name="FDP_270_1_aUrv" hidden="1">#REF!</definedName>
    <definedName name="FDP_271_1_aUrv" hidden="1">#REF!</definedName>
    <definedName name="FDP_272_1_aUrv" hidden="1">#REF!</definedName>
    <definedName name="FDP_273_1_aUrv" hidden="1">#REF!</definedName>
    <definedName name="FDP_274_1_aUrv" hidden="1">#REF!</definedName>
    <definedName name="FDP_275_1_aUrv" hidden="1">#REF!</definedName>
    <definedName name="FDP_276_1_aUrv" hidden="1">#REF!</definedName>
    <definedName name="FDP_277_1_aUrv" hidden="1">#REF!</definedName>
    <definedName name="FDP_278_1_aUrv" hidden="1">#REF!</definedName>
    <definedName name="FDP_279_1_aSrv" hidden="1">#REF!</definedName>
    <definedName name="FDP_280_1_aSrv" hidden="1">#REF!</definedName>
    <definedName name="FDP_281_1_aSrv" hidden="1">#REF!</definedName>
    <definedName name="FDP_282_1_aSrv" hidden="1">#REF!</definedName>
    <definedName name="FDP_283_1_aSrv" hidden="1">#REF!</definedName>
    <definedName name="FDShares">#REF!</definedName>
    <definedName name="fdv" hidden="1">{"quarterly",#N/A,FALSE,"Income Statement";#N/A,#N/A,FALSE,"print segment";#N/A,#N/A,FALSE,"Balance Sheet";#N/A,#N/A,FALSE,"Annl Inc";#N/A,#N/A,FALSE,"Cash Flow"}</definedName>
    <definedName name="fe">#N/A</definedName>
    <definedName name="feb96_0442_False" localSheetId="4">#REF!</definedName>
    <definedName name="feb96_0442_False">#REF!</definedName>
    <definedName name="febacct">#REF!</definedName>
    <definedName name="febcube">#REF!</definedName>
    <definedName name="febledger">#REF!</definedName>
    <definedName name="FechaAplica">#REF!</definedName>
    <definedName name="fedtax">#REF!</definedName>
    <definedName name="FEE">#REF!</definedName>
    <definedName name="ff">#REF!</definedName>
    <definedName name="ffffffffff">#N/A</definedName>
    <definedName name="FILA">#REF!</definedName>
    <definedName name="Fin">#REF!</definedName>
    <definedName name="FINAL">#REF!</definedName>
    <definedName name="FinalShareGoal">#REF!</definedName>
    <definedName name="FinScenario">#REF!</definedName>
    <definedName name="FirstDataColumn">#REF!</definedName>
    <definedName name="FirstTick">#REF!</definedName>
    <definedName name="Float">#REF!</definedName>
    <definedName name="flu">#REF!</definedName>
    <definedName name="FLUJO1">#REF!</definedName>
    <definedName name="FLUJO2">#REF!</definedName>
    <definedName name="FlujoInicial">#REF!</definedName>
    <definedName name="FONT_ING_BARR">#REF!</definedName>
    <definedName name="FONT_ING_PROV">#REF!</definedName>
    <definedName name="FONT_INV_PRES">#REF!</definedName>
    <definedName name="FONT_LOT_REDBS">#REF!</definedName>
    <definedName name="FONT_LOT_REDSB">#REF!</definedName>
    <definedName name="FONT_PROY_APROB">#REF!</definedName>
    <definedName name="FONT_PROY_EJEC">#REF!</definedName>
    <definedName name="FONT_PROY_EJECU">#REF!</definedName>
    <definedName name="FONT_PROY_PEND">#REF!</definedName>
    <definedName name="FONT_PROY_TERM">#REF!</definedName>
    <definedName name="FOOTER_AZ">#REF!</definedName>
    <definedName name="FOOTER_CT">#REF!</definedName>
    <definedName name="FOOTER_DC">#REF!</definedName>
    <definedName name="FOOTER_DE">#REF!</definedName>
    <definedName name="FOOTER_EPA">#REF!</definedName>
    <definedName name="FOOTER_HI">#REF!</definedName>
    <definedName name="FOOTER_ID">#REF!</definedName>
    <definedName name="FOOTER_KY">#REF!</definedName>
    <definedName name="FOOTER_MA">#REF!</definedName>
    <definedName name="FOOTER_MI">#REF!</definedName>
    <definedName name="FOOTER_MT">#REF!</definedName>
    <definedName name="FOOTER_NC">#REF!</definedName>
    <definedName name="FOOTER_NCA">#REF!</definedName>
    <definedName name="FOOTER_ND">#REF!</definedName>
    <definedName name="FOOTER_NE">#REF!</definedName>
    <definedName name="FOOTER_NH">#REF!</definedName>
    <definedName name="FOOTER_NJ">#REF!</definedName>
    <definedName name="FOOTER_NM">#REF!</definedName>
    <definedName name="FOOTER_NTX">#REF!</definedName>
    <definedName name="FOOTER_NV">#REF!</definedName>
    <definedName name="FOOTER_OR">#REF!</definedName>
    <definedName name="FOOTER_RI">#REF!</definedName>
    <definedName name="FOOTER_SCA">#REF!</definedName>
    <definedName name="FOOTER_SD">#REF!</definedName>
    <definedName name="FOOTER_STX">#REF!</definedName>
    <definedName name="FOOTER_US">#REF!</definedName>
    <definedName name="FOOTER_UT">#REF!</definedName>
    <definedName name="FOOTER_VT">#REF!</definedName>
    <definedName name="FOOTER_WA">#REF!</definedName>
    <definedName name="FOOTER_WPA">#REF!</definedName>
    <definedName name="Footnote1">#REF!</definedName>
    <definedName name="Footnote2">#REF!</definedName>
    <definedName name="Footnote3">#REF!</definedName>
    <definedName name="Footnote4">#REF!</definedName>
    <definedName name="ForecastCube">#REF!</definedName>
    <definedName name="ForecastMo">#REF!</definedName>
    <definedName name="Format">#REF!</definedName>
    <definedName name="formato1">#REF!</definedName>
    <definedName name="formato2">#REF!</definedName>
    <definedName name="formato3">#REF!</definedName>
    <definedName name="formato4">#REF!</definedName>
    <definedName name="Former">#REF!</definedName>
    <definedName name="Forward1">#REF!</definedName>
    <definedName name="Forward2">#REF!</definedName>
    <definedName name="frws">#N/A</definedName>
    <definedName name="FUENTES">#REF!</definedName>
    <definedName name="fxz">#N/A</definedName>
    <definedName name="fy">#REF!</definedName>
    <definedName name="FYE">#REF!</definedName>
    <definedName name="FYE1CapEx">#REF!</definedName>
    <definedName name="FYE1CashFlow">#REF!</definedName>
    <definedName name="FYE1EBIT">#REF!</definedName>
    <definedName name="FYE1EBITDA">#REF!</definedName>
    <definedName name="FYE1GrossProfit">#REF!</definedName>
    <definedName name="FYE1NetInc">#REF!</definedName>
    <definedName name="FYE1Other1">#REF!</definedName>
    <definedName name="FYE1Other2">#REF!</definedName>
    <definedName name="FYE1Other3">#REF!</definedName>
    <definedName name="FYE1Revenues">#REF!</definedName>
    <definedName name="FYE1Shares">#REF!</definedName>
    <definedName name="FYE2CapEx">#REF!</definedName>
    <definedName name="FYE2CashFlow">#REF!</definedName>
    <definedName name="FYE2EBIT">#REF!</definedName>
    <definedName name="FYE2EBITDA">#REF!</definedName>
    <definedName name="FYE2GrossProfit">#REF!</definedName>
    <definedName name="FYE2NetInc">#REF!</definedName>
    <definedName name="FYE2Other1">#REF!</definedName>
    <definedName name="FYE2Other2">#REF!</definedName>
    <definedName name="FYE2Other3">#REF!</definedName>
    <definedName name="FYE2Revenues">#REF!</definedName>
    <definedName name="FYE2Shares">#REF!</definedName>
    <definedName name="fye3revenues">#REF!</definedName>
    <definedName name="G.Assumptions">#REF!</definedName>
    <definedName name="G.BalanceSheet">#REF!</definedName>
    <definedName name="G.base">#REF!</definedName>
    <definedName name="G.BookDeprec">#REF!</definedName>
    <definedName name="G.CashFlow">#REF!</definedName>
    <definedName name="G.CloseBalSheet">#REF!</definedName>
    <definedName name="G.ControlPanel">#REF!</definedName>
    <definedName name="G.dcf">#REF!</definedName>
    <definedName name="G.Debt">#REF!</definedName>
    <definedName name="G.DebtTables">#REF!</definedName>
    <definedName name="G.EquitySplit">#REF!</definedName>
    <definedName name="G.IncomeStmt">#REF!</definedName>
    <definedName name="G.Inputs">#REF!</definedName>
    <definedName name="G.IntRates">#REF!</definedName>
    <definedName name="G.ratio">#REF!</definedName>
    <definedName name="G.TaxDeprec">#REF!</definedName>
    <definedName name="G.Triggers">#REF!</definedName>
    <definedName name="Gastos_por_servicios_operativos">#REF!</definedName>
    <definedName name="GDV">#REF!</definedName>
    <definedName name="gg">#N/A</definedName>
    <definedName name="gggggggggggggg">#N/A</definedName>
    <definedName name="gkn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GLCube">#REF!</definedName>
    <definedName name="glenrev">#REF!</definedName>
    <definedName name="gmarg">#REF!</definedName>
    <definedName name="GMForecast">#REF!</definedName>
    <definedName name="Goodwill">#REF!</definedName>
    <definedName name="gp">#REF!</definedName>
    <definedName name="GPXA">#REF!</definedName>
    <definedName name="GRABAR">#REF!</definedName>
    <definedName name="GradeSen">#REF!</definedName>
    <definedName name="GrossMargin">#REF!</definedName>
    <definedName name="grossp">#REF!</definedName>
    <definedName name="GrossProfit">#REF!</definedName>
    <definedName name="gw">#REF!</definedName>
    <definedName name="gwamort">#REF!</definedName>
    <definedName name="GYP">#REF!</definedName>
    <definedName name="HEADER_AZ">#REF!</definedName>
    <definedName name="HEADER_CT">#REF!</definedName>
    <definedName name="HEADER_DC">#REF!</definedName>
    <definedName name="HEADER_DE">#REF!</definedName>
    <definedName name="HEADER_EPA">#REF!</definedName>
    <definedName name="HEADER_HI">#REF!</definedName>
    <definedName name="HEADER_ID">#REF!</definedName>
    <definedName name="HEADER_KY">#REF!</definedName>
    <definedName name="HEADER_MA">#REF!</definedName>
    <definedName name="HEADER_MI">#REF!</definedName>
    <definedName name="HEADER_MT">#REF!</definedName>
    <definedName name="HEADER_NC">#REF!</definedName>
    <definedName name="HEADER_NCA">#REF!</definedName>
    <definedName name="HEADER_ND">#REF!</definedName>
    <definedName name="HEADER_NE">#REF!</definedName>
    <definedName name="HEADER_NH">#REF!</definedName>
    <definedName name="HEADER_NJ">#REF!</definedName>
    <definedName name="HEADER_NM">#REF!</definedName>
    <definedName name="HEADER_NTX">#REF!</definedName>
    <definedName name="HEADER_NV">#REF!</definedName>
    <definedName name="HEADER_OR">#REF!</definedName>
    <definedName name="HEADER_RI">#REF!</definedName>
    <definedName name="HEADER_SCA">#REF!</definedName>
    <definedName name="HEADER_SD">#REF!</definedName>
    <definedName name="HEADER_STX">#REF!</definedName>
    <definedName name="HEADER_US">#REF!</definedName>
    <definedName name="HEADER_UT">#REF!</definedName>
    <definedName name="HEADER_VT">#REF!</definedName>
    <definedName name="HEADER_WA">#REF!</definedName>
    <definedName name="HEADER_WPA">#REF!</definedName>
    <definedName name="Help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hh">#N/A</definedName>
    <definedName name="HI">#REF!</definedName>
    <definedName name="HI_PAGE1">#REF!</definedName>
    <definedName name="Hide_Flag">#REF!</definedName>
    <definedName name="High1">#REF!</definedName>
    <definedName name="High2">#REF!</definedName>
    <definedName name="High3">#REF!</definedName>
    <definedName name="High4">#REF!</definedName>
    <definedName name="High5">#REF!</definedName>
    <definedName name="High6">#REF!</definedName>
    <definedName name="High7">#REF!</definedName>
    <definedName name="High8">#REF!</definedName>
    <definedName name="High9">#REF!</definedName>
    <definedName name="HighDate">#REF!</definedName>
    <definedName name="HighPrice">#REF!</definedName>
    <definedName name="HisYear_0" hidden="1">#REF!</definedName>
    <definedName name="HisYear_1" hidden="1">#REF!</definedName>
    <definedName name="HisYear_2" hidden="1">#REF!</definedName>
    <definedName name="HisYear_3" hidden="1">#REF!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44" hidden="1">#REF!</definedName>
    <definedName name="hn._I051" hidden="1">#REF!</definedName>
    <definedName name="hn._I059" hidden="1">#REF!</definedName>
    <definedName name="hn._I062" hidden="1">#REF!</definedName>
    <definedName name="hn._I070" hidden="1">#REF!</definedName>
    <definedName name="hn._I071" hidden="1">#REF!</definedName>
    <definedName name="hn._I075" hidden="1">#REF!</definedName>
    <definedName name="hn._I077" hidden="1">#REF!</definedName>
    <definedName name="hn._I083" hidden="1">#REF!</definedName>
    <definedName name="hn._I085" hidden="1">#REF!</definedName>
    <definedName name="hn._P001" hidden="1">#REF!</definedName>
    <definedName name="hn._P002" hidden="1">#REF!</definedName>
    <definedName name="hn._P004" hidden="1">#REF!</definedName>
    <definedName name="hn._P014" hidden="1">#REF!</definedName>
    <definedName name="hn._P016" hidden="1">#REF!</definedName>
    <definedName name="hn._P017" hidden="1">#REF!</definedName>
    <definedName name="hn._P017g" hidden="1">#REF!</definedName>
    <definedName name="hn._P021" hidden="1">#REF!</definedName>
    <definedName name="hn._P024" hidden="1">#REF!</definedName>
    <definedName name="hn.Add015" hidden="1">#REF!</definedName>
    <definedName name="hn.Aggregate" hidden="1">#REF!</definedName>
    <definedName name="hn.CompanyInfo" hidden="1">#REF!</definedName>
    <definedName name="hn.CompanyName" hidden="1">#REF!</definedName>
    <definedName name="hn.CompanyUCN" hidden="1">#REF!</definedName>
    <definedName name="hn.ConvertVal1" hidden="1">#REF!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CopyforPR" hidden="1">#REF!</definedName>
    <definedName name="hn.Delete015" hidden="1">#REF!,#REF!,#REF!,#REF!,#REF!</definedName>
    <definedName name="hn.domestic" hidden="1">#REF!</definedName>
    <definedName name="hn.DomesticFlag" hidden="1">#REF!</definedName>
    <definedName name="hn.DZ_MultByFXRates" hidden="1">#REF!,#REF!,#REF!,#REF!</definedName>
    <definedName name="hn.DZdata" hidden="1">#REF!</definedName>
    <definedName name="hn.ExtDb" hidden="1">FALSE</definedName>
    <definedName name="hn.FromMain" hidden="1">#REF!</definedName>
    <definedName name="hn.FromMain1" hidden="1">#REF!</definedName>
    <definedName name="hn.FromMain2" hidden="1">#REF!</definedName>
    <definedName name="hn.FromMain3" hidden="1">#REF!</definedName>
    <definedName name="hn.FromMain4" hidden="1">#REF!</definedName>
    <definedName name="hn.FromMain5" hidden="1">#REF!</definedName>
    <definedName name="hn.Global" hidden="1">#REF!</definedName>
    <definedName name="hn.IssuerID" hidden="1">#REF!</definedName>
    <definedName name="hn.IssuerNameShort" hidden="1">#REF!</definedName>
    <definedName name="hn.LTM_MultByFXRates" hidden="1">#REF!,#REF!,#REF!,#REF!,#REF!,#REF!,#REF!</definedName>
    <definedName name="hn.LTMData" hidden="1">#REF!</definedName>
    <definedName name="hn.ModelType" hidden="1">"DEAL"</definedName>
    <definedName name="hn.ModelVersion" hidden="1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ObligorGrade" hidden="1">#REF!</definedName>
    <definedName name="hn.ParentName" hidden="1">#REF!</definedName>
    <definedName name="hn.ParentUCN" hidden="1">#REF!</definedName>
    <definedName name="hn.ParityCheck" hidden="1">#REF!</definedName>
    <definedName name="hn.PrivateEndMonth" hidden="1">#REF!</definedName>
    <definedName name="hn.PrivateLTM" hidden="1">#REF!</definedName>
    <definedName name="hn.PrivateLTMYear" hidden="1">#REF!</definedName>
    <definedName name="hn.PrivateQuarter" hidden="1">#REF!</definedName>
    <definedName name="hn.PrivateYear" hidden="1">#REF!</definedName>
    <definedName name="hn.PrivateYearEnd" hidden="1">#REF!</definedName>
    <definedName name="hn.PublicFlag" hidden="1">#REF!</definedName>
    <definedName name="hn.ReviewDescription" hidden="1">#REF!</definedName>
    <definedName name="hn.ReviewID" hidden="1">#REF!</definedName>
    <definedName name="hn.ReviewYear" hidden="1">#REF!</definedName>
    <definedName name="hn.RolledForward" hidden="1">FALSE</definedName>
    <definedName name="hn.Segment" hidden="1">#REF!</definedName>
    <definedName name="hn.SegmentDesc" hidden="1">#REF!</definedName>
    <definedName name="hn.SegmentID" hidden="1">#REF!</definedName>
    <definedName name="hn.Ticker" hidden="1">#REF!</definedName>
    <definedName name="hn.UserLogin" hidden="1">#REF!</definedName>
    <definedName name="hn.USLast" hidden="1">#REF!</definedName>
    <definedName name="hn.Version">"Version 3"</definedName>
    <definedName name="hn.YearLabel" hidden="1">#REF!</definedName>
    <definedName name="HORA">#REF!</definedName>
    <definedName name="HspLogonApplication">"'PLANS'"</definedName>
    <definedName name="HspLogonDomain">"'NORTH_AMERICA'"</definedName>
    <definedName name="HspLogonServer">"'Essbase'"</definedName>
    <definedName name="HspLogonUserName">"'SBKNUT'"</definedName>
    <definedName name="I">#REF!</definedName>
    <definedName name="IADIYGDON">#REF!</definedName>
    <definedName name="IAR">#REF!</definedName>
    <definedName name="IARYPD">#REF!</definedName>
    <definedName name="ID">#REF!</definedName>
    <definedName name="ID_PAGE1">#REF!</definedName>
    <definedName name="ID_PAGE2">#REF!</definedName>
    <definedName name="IDXIRPTD">#REF!</definedName>
    <definedName name="iii">#REF!</definedName>
    <definedName name="IIMV">#REF!</definedName>
    <definedName name="IIMVCORACEROS__.">#REF!</definedName>
    <definedName name="ImportFile">#N/A</definedName>
    <definedName name="IMPRESION">#REF!</definedName>
    <definedName name="IMPRESION1">#REF!</definedName>
    <definedName name="IMVLADEHESA">#REF!</definedName>
    <definedName name="IMYE">#REF!</definedName>
    <definedName name="INCOME">#REF!</definedName>
    <definedName name="INDEM">#REF!</definedName>
    <definedName name="INDICADORES">#REF!</definedName>
    <definedName name="Industry">#REF!</definedName>
    <definedName name="INDYCOMDES">#REF!</definedName>
    <definedName name="INGRESOS">#REF!</definedName>
    <definedName name="INGRESOSNG">#REF!</definedName>
    <definedName name="INGRESOSNG1">#REF!</definedName>
    <definedName name="INI">#REF!</definedName>
    <definedName name="inject">#REF!</definedName>
    <definedName name="int.switch">#REF!</definedName>
    <definedName name="IntA">#REF!</definedName>
    <definedName name="IntAdj">#REF!</definedName>
    <definedName name="IntangAssets">#REF!</definedName>
    <definedName name="IntC">#REF!</definedName>
    <definedName name="interest">#REF!</definedName>
    <definedName name="IntExp">#REF!</definedName>
    <definedName name="IntInc">#REF!</definedName>
    <definedName name="IntT">#REF!</definedName>
    <definedName name="INUECON">#REF!</definedName>
    <definedName name="Inventories">#REF!</definedName>
    <definedName name="inventory98">#REF!</definedName>
    <definedName name="inverpem2">#REF!</definedName>
    <definedName name="inverperm2">#REF!</definedName>
    <definedName name="INVERSI">#REF!</definedName>
    <definedName name="InvestBook">#REF!</definedName>
    <definedName name="Investments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REUT" hidden="1">"c5471"</definedName>
    <definedName name="IQ_BV_EST" hidden="1">"c5624"</definedName>
    <definedName name="IQ_BV_EST_REUT" hidden="1">"c5403"</definedName>
    <definedName name="IQ_BV_HIGH_EST" hidden="1">"c5626"</definedName>
    <definedName name="IQ_BV_HIGH_EST_REUT" hidden="1">"c5405"</definedName>
    <definedName name="IQ_BV_LOW_EST" hidden="1">"c5627"</definedName>
    <definedName name="IQ_BV_LOW_EST_REUT" hidden="1">"c5406"</definedName>
    <definedName name="IQ_BV_MEDIAN_EST" hidden="1">"c5625"</definedName>
    <definedName name="IQ_BV_MEDIAN_EST_REUT" hidden="1">"c5404"</definedName>
    <definedName name="IQ_BV_NUM_EST" hidden="1">"c5628"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BV_STDDEV_EST_REUT" hidden="1">"c5408"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1" hidden="1">"IQ_EPS_EST_1"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REUT" hidden="1">"c5409"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FFO_SHARE_SHARE_THOM" hidden="1">"c4005"</definedName>
    <definedName name="IQ_EST_ACT_FFO_THOM" hidden="1">"c4005"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SURPRISE_PERCENT" hidden="1">"c4148"</definedName>
    <definedName name="IQ_EST_BV_SURPRISE_PERCENT_REUT" hidden="1">"c5434"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HARE_DIFF_THOM" hidden="1">"c5186"</definedName>
    <definedName name="IQ_EST_FFO_SHARE_SHARE_SURPRISE_PERCENT_THOM" hidden="1">"c5187"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BUY_REUT" hidden="1">"c3869"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HOLD_REUT" hidden="1">"c3871"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OUTPERFORM_REUT" hidden="1">"c3870"</definedName>
    <definedName name="IQ_EST_NUM_SELL" hidden="1">"c1763"</definedName>
    <definedName name="IQ_EST_NUM_SELL_REUT" hidden="1">"c3873"</definedName>
    <definedName name="IQ_EST_NUM_UNDERPERFORM" hidden="1">"c1762"</definedName>
    <definedName name="IQ_EST_NUM_UNDERPERFORM_REUT" hidden="1">"c3872"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REUT" hidden="1">"c3837"</definedName>
    <definedName name="IQ_FFO_EST_THOM" hidden="1">"c3999"</definedName>
    <definedName name="IQ_FFO_GUIDANCE" hidden="1">"c4443"</definedName>
    <definedName name="IQ_FFO_HIGH_EST" hidden="1">"c419"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LOW_EST" hidden="1">"c420"</definedName>
    <definedName name="IQ_FFO_LOW_EST_REUT" hidden="1">"c3840"</definedName>
    <definedName name="IQ_FFO_LOW_EST_THOM" hidden="1">"c4002"</definedName>
    <definedName name="IQ_FFO_LOW_GUIDANCE" hidden="1">"c4224"</definedName>
    <definedName name="IQ_FFO_MEDIAN_EST" hidden="1">"c1665"</definedName>
    <definedName name="IQ_FFO_MEDIAN_EST_REUT" hidden="1">"c3838"</definedName>
    <definedName name="IQ_FFO_MEDIAN_EST_THOM" hidden="1">"c4000"</definedName>
    <definedName name="IQ_FFO_NUM_EST" hidden="1">"c421"</definedName>
    <definedName name="IQ_FFO_NUM_EST_REUT" hidden="1">"c3841"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HARE_STDDEV_EST" hidden="1">"c4452"</definedName>
    <definedName name="IQ_FFO_STDDEV_EST" hidden="1">"c422"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40486.4789351852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REUT" hidden="1">"c5375"</definedName>
    <definedName name="IQ_NI_GW_GUIDANCE" hidden="1">"c4471"</definedName>
    <definedName name="IQ_NI_GW_HIGH_EST" hidden="1">"c1725"</definedName>
    <definedName name="IQ_NI_GW_HIGH_EST_REUT" hidden="1">"c5377"</definedName>
    <definedName name="IQ_NI_GW_HIGH_GUIDANCE" hidden="1">"c4178"</definedName>
    <definedName name="IQ_NI_GW_LOW_EST" hidden="1">"c1726"</definedName>
    <definedName name="IQ_NI_GW_LOW_EST_REUT" hidden="1">"c5378"</definedName>
    <definedName name="IQ_NI_GW_LOW_GUIDANCE" hidden="1">"c4218"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ETAX_RETURN_ASSETS_FDIC" hidden="1">"c6731"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1" hidden="1">"IQ_REVENUE_EST_1"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ROWTH_1" hidden="1">"IQ_REVENUE_GROWTH_1"</definedName>
    <definedName name="IQ_REVENUE_GROWTH_2" hidden="1">"IQ_REVENUE_GROWTH_2"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39716.3977662037</definedName>
    <definedName name="IQ_REVOLVING_SECURED_1_4_NON_ACCRUAL_FFIEC" hidden="1">"c13314"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0</definedName>
    <definedName name="IQRA22" hidden="1">"$A$23:$A$41"</definedName>
    <definedName name="IQRA28" hidden="1">"$A$29:$A$47"</definedName>
    <definedName name="IQRA33" hidden="1">"$A$34:$A$397"</definedName>
    <definedName name="IQRA5" hidden="1">"$A$6:$A$107"</definedName>
    <definedName name="IQRAA10" hidden="1">"$AA$11:$AA$261"</definedName>
    <definedName name="IQRAA11" hidden="1">"$AA$12:$AA$262"</definedName>
    <definedName name="IQRAB10" hidden="1">"$AB$11:$AB$263"</definedName>
    <definedName name="IQRAB11" hidden="1">"$AB$12:$AB$264"</definedName>
    <definedName name="IQRAC10" hidden="1">"$AC$11:$AC$262"</definedName>
    <definedName name="IQRAC11" hidden="1">"$AC$12:$AC$263"</definedName>
    <definedName name="IQRAF17" hidden="1">"$AF$18:$AF$269"</definedName>
    <definedName name="IQRB11" hidden="1">"$B$12:$B$2737"</definedName>
    <definedName name="IQRB20" hidden="1">"$B$21:$B$522"</definedName>
    <definedName name="IQRB5" hidden="1">"$B$6:$B$507"</definedName>
    <definedName name="IQRB52" hidden="1">"$B$53:$B$1311"</definedName>
    <definedName name="IQRB54" hidden="1">"$B$55:$B$1313"</definedName>
    <definedName name="IQRB7" hidden="1">"$B$8:$B$101"</definedName>
    <definedName name="IQRB8" hidden="1">"$B$9:$B$104"</definedName>
    <definedName name="IQRD2" hidden="1">"$D$3:$D$7"</definedName>
    <definedName name="IQRF15" hidden="1">"$F$16:$F$1778"</definedName>
    <definedName name="IQRF20" hidden="1">"$F$21:$F$1531"</definedName>
    <definedName name="IQRF6" hidden="1">"$F$7:$F$1260"</definedName>
    <definedName name="IQRJ20" hidden="1">"$J$21:$J$522"</definedName>
    <definedName name="IQRN20" hidden="1">"$N$21:$N$1531"</definedName>
    <definedName name="IQRT10" hidden="1">"$T$11:$T$262"</definedName>
    <definedName name="IQRU10" hidden="1">"$U$11:$U$262"</definedName>
    <definedName name="IQRV10" hidden="1">"$V$11:$V$262"</definedName>
    <definedName name="IQRV11" hidden="1">"$V$12:$V$263"</definedName>
    <definedName name="IQRW10" hidden="1">"$W$11:$W$262"</definedName>
    <definedName name="IQRW11" hidden="1">"$W$12:$W$263"</definedName>
    <definedName name="IQRX10" hidden="1">"$X$11:$X$262"</definedName>
    <definedName name="IQRX11" hidden="1">"$X$12:$X$263"</definedName>
    <definedName name="IQRY10" hidden="1">"$Y$11:$Y$262"</definedName>
    <definedName name="IQRY11" hidden="1">"$Y$12:$Y$263"</definedName>
    <definedName name="IQRZ10" hidden="1">"$Z$11:$Z$261"</definedName>
    <definedName name="IQRZ11" hidden="1">"$Z$12:$Z$262"</definedName>
    <definedName name="ir">#REF!</definedName>
    <definedName name="irass">#REF!</definedName>
    <definedName name="IRD">#REF!</definedName>
    <definedName name="IRPD3">#REF!</definedName>
    <definedName name="irt">#REF!</definedName>
    <definedName name="IsColHidden" hidden="1">FALSE</definedName>
    <definedName name="IsLTMColHidden" hidden="1">FALSE</definedName>
    <definedName name="Item1">#REF!</definedName>
    <definedName name="Item10">#REF!</definedName>
    <definedName name="Item2">#REF!</definedName>
    <definedName name="Item3">#REF!</definedName>
    <definedName name="Item4">#REF!</definedName>
    <definedName name="Item5">#REF!</definedName>
    <definedName name="Item6">#REF!</definedName>
    <definedName name="Item7">#REF!</definedName>
    <definedName name="Item8">#REF!</definedName>
    <definedName name="Item9">#REF!</definedName>
    <definedName name="ItemLabel1">#REF!</definedName>
    <definedName name="ItemLabel10">#REF!</definedName>
    <definedName name="ItemLabel2">#REF!</definedName>
    <definedName name="ItemLabel3">#REF!</definedName>
    <definedName name="ItemLabel4">#REF!</definedName>
    <definedName name="ItemLabel5">#REF!</definedName>
    <definedName name="ItemLabel6">#REF!</definedName>
    <definedName name="ItemLabel7">#REF!</definedName>
    <definedName name="ItemLabel8">#REF!</definedName>
    <definedName name="ItemLabel9">#REF!</definedName>
    <definedName name="jan96_0442_False" localSheetId="4">#REF!</definedName>
    <definedName name="jan96_0442_False">#REF!</definedName>
    <definedName name="janacct">#REF!</definedName>
    <definedName name="jancube">#REF!</definedName>
    <definedName name="janledger">#REF!</definedName>
    <definedName name="jj">#N/A</definedName>
    <definedName name="jklg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JOINAHILO">#REF!</definedName>
    <definedName name="JOINALAST">#REF!</definedName>
    <definedName name="JOINANAME">#REF!</definedName>
    <definedName name="JOINAPMV99">#REF!</definedName>
    <definedName name="JOINAPRICE">#REF!</definedName>
    <definedName name="JOINASHARES">#REF!</definedName>
    <definedName name="jul96_0442_False" localSheetId="4">#REF!</definedName>
    <definedName name="jul96_0442_False">#REF!</definedName>
    <definedName name="julacct">#REF!</definedName>
    <definedName name="julcube">#REF!</definedName>
    <definedName name="julledger">#REF!</definedName>
    <definedName name="jun96_0442_False" localSheetId="4">#REF!</definedName>
    <definedName name="jun96_0442_False">#REF!</definedName>
    <definedName name="junacct">#REF!</definedName>
    <definedName name="juncube">#REF!</definedName>
    <definedName name="junledger">#REF!</definedName>
    <definedName name="KENN_ING_BARR">#REF!</definedName>
    <definedName name="KENN_ING_PROV">#REF!</definedName>
    <definedName name="KENN_INV_PRES">#REF!</definedName>
    <definedName name="KENN_LOT_REDBS">#REF!</definedName>
    <definedName name="KENN_LOT_REDSB">#REF!</definedName>
    <definedName name="KENN_PORY_APROB">#REF!</definedName>
    <definedName name="KENN_PROY_APROB">#REF!</definedName>
    <definedName name="KENN_PROY_EJEC">#REF!</definedName>
    <definedName name="KENN_PROY_EJECU">#REF!</definedName>
    <definedName name="KENN_PROY_PEND">#REF!</definedName>
    <definedName name="KENN_PROY_TERM">#REF!</definedName>
    <definedName name="kk">#N/A</definedName>
    <definedName name="KNT1999Print">#REF!</definedName>
    <definedName name="KY">#REF!</definedName>
    <definedName name="KY_PAGE1">#REF!</definedName>
    <definedName name="KY_PAGE2">#REF!</definedName>
    <definedName name="KY_PAGE3">#REF!</definedName>
    <definedName name="lastdebt">#REF!</definedName>
    <definedName name="lastpref">#REF!</definedName>
    <definedName name="LastUpdate">#REF!</definedName>
    <definedName name="LatestFYE">#REF!</definedName>
    <definedName name="lcs">#REF!</definedName>
    <definedName name="LEDGERID">#REF!</definedName>
    <definedName name="LFQ">#REF!</definedName>
    <definedName name="LFY">#REF!</definedName>
    <definedName name="Line">"______"</definedName>
    <definedName name="LIQFUSTRA">#REF!</definedName>
    <definedName name="LK_Month">#REF!</definedName>
    <definedName name="lkj">#REF!</definedName>
    <definedName name="ll">#N/A</definedName>
    <definedName name="LMForecast">#REF!</definedName>
    <definedName name="Load">#REF!</definedName>
    <definedName name="LocalGoal">#REF!</definedName>
    <definedName name="LocalShare">#REF!</definedName>
    <definedName name="look">#REF!</definedName>
    <definedName name="look1">#REF!</definedName>
    <definedName name="lookup">#REF!</definedName>
    <definedName name="LowDate">#REF!</definedName>
    <definedName name="LowPrice">#REF!</definedName>
    <definedName name="ls02.Selected">#REF!</definedName>
    <definedName name="LTC">#REF!</definedName>
    <definedName name="LTEPSGrowth">#REF!</definedName>
    <definedName name="LTM">#REF!</definedName>
    <definedName name="LTMCapEx">#REF!</definedName>
    <definedName name="LTMCashFlow">#REF!</definedName>
    <definedName name="LTMEBIT">#REF!</definedName>
    <definedName name="LTMEBITDA">#REF!</definedName>
    <definedName name="LTMGrossProfit">#REF!</definedName>
    <definedName name="LTMNetInc">#REF!</definedName>
    <definedName name="LTMOther1">#REF!</definedName>
    <definedName name="LTMOther2">#REF!</definedName>
    <definedName name="LTMOther3">#REF!</definedName>
    <definedName name="LTMRevenues">#REF!</definedName>
    <definedName name="LTMShares">#REF!</definedName>
    <definedName name="LUZ">#REF!</definedName>
    <definedName name="MA">#REF!</definedName>
    <definedName name="MA_PAGE1">#REF!</definedName>
    <definedName name="MACRO">#REF!</definedName>
    <definedName name="make">#REF!</definedName>
    <definedName name="MakeDate">35653.7651731481</definedName>
    <definedName name="mar96_0442_False" localSheetId="4">#REF!</definedName>
    <definedName name="mar96_0442_False">#REF!</definedName>
    <definedName name="maracct">#REF!</definedName>
    <definedName name="marcube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2">#REF!</definedName>
    <definedName name="margin3">#REF!</definedName>
    <definedName name="margin4">#REF!</definedName>
    <definedName name="margin5">#REF!</definedName>
    <definedName name="margins1">#REF!,#REF!,#REF!,#REF!,#REF!,#REF!</definedName>
    <definedName name="market">#REF!</definedName>
    <definedName name="market2">#REF!</definedName>
    <definedName name="MarketCap">#REF!</definedName>
    <definedName name="marledger">#REF!</definedName>
    <definedName name="MATrig">#REF!</definedName>
    <definedName name="MAVC">#REF!</definedName>
    <definedName name="MAY.NOV">#REF!</definedName>
    <definedName name="may96_0442_False" localSheetId="4">#REF!</definedName>
    <definedName name="may96_0442_False">#REF!</definedName>
    <definedName name="mayacct">#REF!</definedName>
    <definedName name="maycube">#REF!</definedName>
    <definedName name="mayledger">#REF!</definedName>
    <definedName name="MAYOR.OCT">#REF!</definedName>
    <definedName name="me">"Button 5"</definedName>
    <definedName name="Median1">#REF!</definedName>
    <definedName name="Median2">#REF!</definedName>
    <definedName name="Median3">#REF!</definedName>
    <definedName name="Median4">#REF!</definedName>
    <definedName name="Median5">#REF!</definedName>
    <definedName name="Median6">#REF!</definedName>
    <definedName name="Median7">#REF!</definedName>
    <definedName name="Median8">#REF!</definedName>
    <definedName name="Median9">#REF!</definedName>
    <definedName name="MENSAJE">#REF!</definedName>
    <definedName name="MENU0">#REF!</definedName>
    <definedName name="MENU1">#REF!</definedName>
    <definedName name="MENU1A">#REF!</definedName>
    <definedName name="MENU3">#REF!</definedName>
    <definedName name="MENU4">#REF!</definedName>
    <definedName name="MENU5">#REF!</definedName>
    <definedName name="MEXT">#REF!</definedName>
    <definedName name="mfee">#REF!</definedName>
    <definedName name="mgmt">#REF!</definedName>
    <definedName name="MI">#REF!</definedName>
    <definedName name="MI_PAGE1">#REF!</definedName>
    <definedName name="MI_PAGE2">#REF!</definedName>
    <definedName name="MI_PAGE3">#REF!</definedName>
    <definedName name="MIA">#REF!</definedName>
    <definedName name="MillSen">#REF!</definedName>
    <definedName name="MillVar">#REF!</definedName>
    <definedName name="MIN_CON">#REF!</definedName>
    <definedName name="MIN_RED">#REF!</definedName>
    <definedName name="MinCash">#REF!</definedName>
    <definedName name="MineVar">#REF!</definedName>
    <definedName name="MinInt">#REF!</definedName>
    <definedName name="MinIntInc">#REF!</definedName>
    <definedName name="MinIntMarket">#REF!</definedName>
    <definedName name="MIT">#REF!</definedName>
    <definedName name="Mkt">#REF!</definedName>
    <definedName name="MktLocal">#REF!</definedName>
    <definedName name="MktNatl">#REF!</definedName>
    <definedName name="mktrev">#REF!</definedName>
    <definedName name="MLM">#REF!</definedName>
    <definedName name="mm">#N/A</definedName>
    <definedName name="MMTicker">#REF!</definedName>
    <definedName name="MONEXT">#REF!</definedName>
    <definedName name="MonitorRow">1</definedName>
    <definedName name="Month">#REF!</definedName>
    <definedName name="MOREASS">#REF!</definedName>
    <definedName name="Mountain">#REF!</definedName>
    <definedName name="mrk">"tkr_6"</definedName>
    <definedName name="MT">#REF!</definedName>
    <definedName name="MT_PAGE1">#REF!</definedName>
    <definedName name="MT_PAGE2">#REF!</definedName>
    <definedName name="Mticker">#REF!</definedName>
    <definedName name="mult">#REF!</definedName>
    <definedName name="MVACC">#REF!</definedName>
    <definedName name="MW">#REF!</definedName>
    <definedName name="myt">#N/A</definedName>
    <definedName name="N">#REF!</definedName>
    <definedName name="N_CA">#REF!</definedName>
    <definedName name="N_TX">#REF!</definedName>
    <definedName name="NA">"NA   "</definedName>
    <definedName name="NACIONAL">#REF!</definedName>
    <definedName name="Name">#REF!</definedName>
    <definedName name="names">#REF!</definedName>
    <definedName name="NatlGoal">#REF!</definedName>
    <definedName name="NatlShare">#REF!</definedName>
    <definedName name="NC">#REF!</definedName>
    <definedName name="NC_PAGE1">#REF!</definedName>
    <definedName name="NC_PAGE2">#REF!</definedName>
    <definedName name="NC_PAGE3">#REF!</definedName>
    <definedName name="NCA_PAGE1">#REF!</definedName>
    <definedName name="NCA_PAGE2">#REF!</definedName>
    <definedName name="ND">#REF!</definedName>
    <definedName name="ND_PAGE1">#REF!</definedName>
    <definedName name="ND_PAGE2">#REF!</definedName>
    <definedName name="NE">#REF!</definedName>
    <definedName name="NE_PAGE1">#REF!</definedName>
    <definedName name="NE_PAGE2">#REF!</definedName>
    <definedName name="NE_PAGE3">#REF!</definedName>
    <definedName name="Net_Income_from_Operations" localSheetId="4">#REF!</definedName>
    <definedName name="Net_Income_from_Operations">#REF!</definedName>
    <definedName name="NetDebtBook">#REF!</definedName>
    <definedName name="NetDebtEBITDA">#REF!</definedName>
    <definedName name="NetDebtEnt">#REF!</definedName>
    <definedName name="NetInc">#REF!</definedName>
    <definedName name="NetIncGrowth">#REF!</definedName>
    <definedName name="NetIncMargin">#REF!</definedName>
    <definedName name="NetPPE98">#REF!</definedName>
    <definedName name="NetRev">#REF!</definedName>
    <definedName name="new" hidden="1">{"Acq_matrix",#N/A,FALSE,"Acquisition Matrix"}</definedName>
    <definedName name="Newbuilds">#REF!</definedName>
    <definedName name="NextQtr">#REF!</definedName>
    <definedName name="NH">#REF!</definedName>
    <definedName name="NH_PAGE1">#REF!</definedName>
    <definedName name="nhu" hidden="1">{"p92043",#N/A,FALSE,"ProForma";"p92044",#N/A,FALSE,"ProForma"}</definedName>
    <definedName name="NIC">#REF!</definedName>
    <definedName name="NILTMA">#REF!</definedName>
    <definedName name="NILTMT">#REF!</definedName>
    <definedName name="NIYear1A">#REF!</definedName>
    <definedName name="NIYear1T">#REF!</definedName>
    <definedName name="NIYear2A">#REF!</definedName>
    <definedName name="NIYear2T">#REF!</definedName>
    <definedName name="NJ">#REF!</definedName>
    <definedName name="NJ_PAGE1">#REF!</definedName>
    <definedName name="nji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NM">#REF!</definedName>
    <definedName name="NM_PAGE1">#REF!</definedName>
    <definedName name="nn">#N/A</definedName>
    <definedName name="NNNNN">#REF!</definedName>
    <definedName name="Nombre">#REF!</definedName>
    <definedName name="NonOpExp">#REF!</definedName>
    <definedName name="notes">#REF!</definedName>
    <definedName name="nov96_0442_False" localSheetId="4">#REF!</definedName>
    <definedName name="nov96_0442_False">#REF!</definedName>
    <definedName name="novacct">#REF!</definedName>
    <definedName name="novcube">#REF!</definedName>
    <definedName name="novledger">#REF!</definedName>
    <definedName name="NPROY">#REF!</definedName>
    <definedName name="npv_comparables">#REF!</definedName>
    <definedName name="NTX_PAGE1">#REF!</definedName>
    <definedName name="NTX_PAGE2">#REF!</definedName>
    <definedName name="NTX_PAGE3">#REF!</definedName>
    <definedName name="NTX_PAGE4">#REF!</definedName>
    <definedName name="Number">#REF!</definedName>
    <definedName name="NV">#REF!</definedName>
    <definedName name="NV_PAGE1">#REF!</definedName>
    <definedName name="NvsASD">"V2000-09-30"</definedName>
    <definedName name="NvsAutoDrillOk">"VN"</definedName>
    <definedName name="NvsElapsedTime">0.00101562499912689</definedName>
    <definedName name="NvsEndTime">37284.7266563657</definedName>
    <definedName name="NvsEndTime2">36817.3876641204</definedName>
    <definedName name="NvsInstSpec">"%"</definedName>
    <definedName name="NvsLayoutType">"M3"</definedName>
    <definedName name="NvsNplSpec">"%,X,RZF..,CZF.."</definedName>
    <definedName name="NvsPanelEffdt">"V1998-11-22"</definedName>
    <definedName name="NvsPanelSetid">"VNSC"</definedName>
    <definedName name="NvsReqBU">"V308"</definedName>
    <definedName name="NvsReqBUOnly">"VY"</definedName>
    <definedName name="NvsTransLed">"VN"</definedName>
    <definedName name="NvsTreeASD">"V2000-09-30"</definedName>
    <definedName name="NvsValTbl.ACCOUNT">"GL_ACCOUNT_TBL"</definedName>
    <definedName name="NWC">#REF!</definedName>
    <definedName name="NWCMargin">#REF!</definedName>
    <definedName name="OBS_Data_Col" hidden="1">#REF!</definedName>
    <definedName name="ocase">#REF!</definedName>
    <definedName name="Oct4Cst">#REF!</definedName>
    <definedName name="oct96_0442_False" localSheetId="4">#REF!</definedName>
    <definedName name="oct96_0442_False">#REF!</definedName>
    <definedName name="octacct">#REF!</definedName>
    <definedName name="octcube">#REF!</definedName>
    <definedName name="octledger">#REF!</definedName>
    <definedName name="OCXC">#REF!</definedName>
    <definedName name="OCXC2">#REF!</definedName>
    <definedName name="ocxc22">#REF!</definedName>
    <definedName name="OCXP">#REF!</definedName>
    <definedName name="OCXP2">#REF!</definedName>
    <definedName name="ocxp3">#REF!</definedName>
    <definedName name="OfferPrice">#REF!</definedName>
    <definedName name="OK" hidden="1">{#N/A,#N/A,FALSE,"Cover";#N/A,#N/A,FALSE,"LUMI";#N/A,#N/A,FALSE,"COMD";#N/A,#N/A,FALSE,"Valuation";#N/A,#N/A,FALSE,"Assumptions";#N/A,#N/A,FALSE,"Pooling";#N/A,#N/A,FALSE,"BalanceSheet"}</definedName>
    <definedName name="OldFormat">#REF!</definedName>
    <definedName name="ON">#REF!</definedName>
    <definedName name="one">#REF!</definedName>
    <definedName name="OO">#REF!</definedName>
    <definedName name="op">#REF!</definedName>
    <definedName name="OPCASE">#REF!</definedName>
    <definedName name="operexp">#REF!</definedName>
    <definedName name="opex">#REF!</definedName>
    <definedName name="OPTION">#REF!</definedName>
    <definedName name="OptionPrice">#REF!</definedName>
    <definedName name="Options">#REF!</definedName>
    <definedName name="OptionsTrig">#REF!</definedName>
    <definedName name="OR">#REF!</definedName>
    <definedName name="OR_PAGE1">#REF!</definedName>
    <definedName name="OR_PAGE2">#REF!</definedName>
    <definedName name="OreSen">#REF!</definedName>
    <definedName name="Other">#REF!</definedName>
    <definedName name="Other_opex">#REF!</definedName>
    <definedName name="OtherA">#REF!</definedName>
    <definedName name="OtherLabel1">#REF!</definedName>
    <definedName name="OtherLabel2">#REF!</definedName>
    <definedName name="OtherLabel3">#REF!</definedName>
    <definedName name="OtherOpExp">#REF!</definedName>
    <definedName name="OtherRiskPremium">#REF!</definedName>
    <definedName name="OtherT">#REF!</definedName>
    <definedName name="otract">#REF!</definedName>
    <definedName name="otro">#REF!</definedName>
    <definedName name="OTROING">#REF!</definedName>
    <definedName name="OTROSING">#REF!</definedName>
    <definedName name="Over">#REF!</definedName>
    <definedName name="Overhead">#REF!</definedName>
    <definedName name="owner">#REF!</definedName>
    <definedName name="P.Assumptions">#REF!</definedName>
    <definedName name="P.Backup">#REF!</definedName>
    <definedName name="P.BalanceSheet">#REF!</definedName>
    <definedName name="P.Base">#REF!</definedName>
    <definedName name="P.CashFlow">#REF!</definedName>
    <definedName name="P.CloseBalSheet">#REF!</definedName>
    <definedName name="P.ControlPanel">#REF!</definedName>
    <definedName name="P.Cover">#REF!</definedName>
    <definedName name="P.dcf">#REF!</definedName>
    <definedName name="P.Debt">#REF!</definedName>
    <definedName name="P.IncomeStmt">#REF!</definedName>
    <definedName name="P.Inputs">#REF!</definedName>
    <definedName name="P.IntRates">#REF!</definedName>
    <definedName name="p.ratio">#REF!</definedName>
    <definedName name="P.Returns">#REF!</definedName>
    <definedName name="PAGE_5">#REF!</definedName>
    <definedName name="PAGE_6">#REF!</definedName>
    <definedName name="Page_One">#REF!:#REF!</definedName>
    <definedName name="Page_Summary">#REF!:#REF!</definedName>
    <definedName name="Page_Three">#REF!:#REF!</definedName>
    <definedName name="Page_Two">#REF!:#REF!</definedName>
    <definedName name="page1">#REF!</definedName>
    <definedName name="PAGE1A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Num">#REF!</definedName>
    <definedName name="paige">#REF!</definedName>
    <definedName name="PALM_ING_PROV">#REF!</definedName>
    <definedName name="PALM_LOT_REDSB">#REF!</definedName>
    <definedName name="PALM_PROY_APROB">#REF!</definedName>
    <definedName name="PALM_PROY_EJEC">#REF!</definedName>
    <definedName name="PALM_PROY_EJECU">#REF!</definedName>
    <definedName name="PALM_PROY_PEND">#REF!</definedName>
    <definedName name="PALM_PROY_TERM">#REF!</definedName>
    <definedName name="Pam">#N/A</definedName>
    <definedName name="part">#REF!</definedName>
    <definedName name="PARTEX">#REF!</definedName>
    <definedName name="partic">#REF!</definedName>
    <definedName name="PATRIM">#REF!</definedName>
    <definedName name="Paydown">#REF!</definedName>
    <definedName name="PB">#REF!</definedName>
    <definedName name="PBV">#REF!</definedName>
    <definedName name="pctwkhigh">#REF!</definedName>
    <definedName name="PDLT">#REF!</definedName>
    <definedName name="PDLT2">#REF!</definedName>
    <definedName name="pdt">#REF!</definedName>
    <definedName name="PELTM">#REF!</definedName>
    <definedName name="percent52">#REF!</definedName>
    <definedName name="percent52w">#REF!</definedName>
    <definedName name="PercVar01">#REF!</definedName>
    <definedName name="PercVar02">#REF!</definedName>
    <definedName name="PercVar03">#REF!</definedName>
    <definedName name="PercVar04">#REF!</definedName>
    <definedName name="PERIOD">#REF!</definedName>
    <definedName name="PERIODD">#REF!</definedName>
    <definedName name="PESOS">#REF!</definedName>
    <definedName name="PFO">#REF!</definedName>
    <definedName name="PFQ">#REF!</definedName>
    <definedName name="PIK">#REF!</definedName>
    <definedName name="PIKTERM">#REF!</definedName>
    <definedName name="PIKTERM1">#REF!</definedName>
    <definedName name="PitchDate">#REF!</definedName>
    <definedName name="pl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oliticalRiskPremium">#REF!</definedName>
    <definedName name="pooo" hidden="1">{#N/A,#N/A,TRUE,"lawa";#N/A,#N/A,TRUE,"brazil";#N/A,#N/A,TRUE,"argentina";#N/A,#N/A,TRUE,"mexico";#N/A,#N/A,TRUE,"colombia";#N/A,#N/A,TRUE,"cent amer";#N/A,#N/A,TRUE,"venezuela";#N/A,#N/A,TRUE,"caribbean";#N/A,#N/A,TRUE,"HQ"}</definedName>
    <definedName name="PORTADA">#REF!</definedName>
    <definedName name="PPC">#REF!</definedName>
    <definedName name="PPCV">#REF!</definedName>
    <definedName name="PPV">#REF!</definedName>
    <definedName name="PPVV">#REF!</definedName>
    <definedName name="Pref_Space">#REF!</definedName>
    <definedName name="PrefA">#REF!</definedName>
    <definedName name="PrefDivPaid">#REF!</definedName>
    <definedName name="Preferred">#REF!</definedName>
    <definedName name="PrefPrice1">#REF!</definedName>
    <definedName name="PrefPrice2">#REF!</definedName>
    <definedName name="PrefShares1">#REF!</definedName>
    <definedName name="PrefShares2">#REF!</definedName>
    <definedName name="PrefT">#REF!</definedName>
    <definedName name="PREGUNTA">#REF!</definedName>
    <definedName name="Prem1">#REF!</definedName>
    <definedName name="Prem2">#REF!</definedName>
    <definedName name="Prem3">#REF!</definedName>
    <definedName name="Prem4">#REF!</definedName>
    <definedName name="Prem5">#REF!</definedName>
    <definedName name="Premium">#REF!</definedName>
    <definedName name="PremTrig">#REF!</definedName>
    <definedName name="PretaxInc">#REF!</definedName>
    <definedName name="PretaxIncMargin">#REF!</definedName>
    <definedName name="PretaxItems1">#REF!</definedName>
    <definedName name="PretaxItems2">#REF!</definedName>
    <definedName name="PretaxItems3">#REF!</definedName>
    <definedName name="PretaxItems4">#REF!</definedName>
    <definedName name="Price">#REF!</definedName>
    <definedName name="Price_____of_52_Week_High">#REF!</definedName>
    <definedName name="price4">#REF!</definedName>
    <definedName name="PriceA">#REF!</definedName>
    <definedName name="PriceDate">#REF!</definedName>
    <definedName name="PriceM">#REF!</definedName>
    <definedName name="Prices">#REF!</definedName>
    <definedName name="PriceSen">#REF!</definedName>
    <definedName name="PriceT">#REF!</definedName>
    <definedName name="PriForecastMonth">#REF!</definedName>
    <definedName name="PRIMER">#REF!</definedName>
    <definedName name="prive4">#REF!</definedName>
    <definedName name="PriYr">#REF!</definedName>
    <definedName name="Pro_forma_for_COMSAT">"COMSAT"</definedName>
    <definedName name="PROBLEMA">#REF!</definedName>
    <definedName name="Proceeds">#REF!</definedName>
    <definedName name="profit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1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ImportExport.ImportFile">#N/A</definedName>
    <definedName name="ProImportExport.SaveNewFile">#N/A</definedName>
    <definedName name="project">#REF!</definedName>
    <definedName name="PROMOTE">#REF!</definedName>
    <definedName name="Proyectos">#REF!</definedName>
    <definedName name="pRUEBA">#REF!</definedName>
    <definedName name="Prueva" hidden="1">{#N/A,#N/A,FALSE,"Aging Summary";#N/A,#N/A,FALSE,"Ratio Analysis";#N/A,#N/A,FALSE,"Test 120 Day Accts";#N/A,#N/A,FALSE,"Tickmarks"}</definedName>
    <definedName name="PTBV">#REF!</definedName>
    <definedName name="PurchTrig">#REF!</definedName>
    <definedName name="PVOther">#REF!</definedName>
    <definedName name="PYG">#REF!</definedName>
    <definedName name="q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a">#N/A</definedName>
    <definedName name="qazx">#N/A</definedName>
    <definedName name="Qtr">#REF!</definedName>
    <definedName name="QuickRatio">#REF!</definedName>
    <definedName name="qwer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wsax">#N/A</definedName>
    <definedName name="qwsderf" hidden="1">{"p92043",#N/A,FALSE,"ProForma";"p92044",#N/A,FALSE,"ProForma"}</definedName>
    <definedName name="r.BSAssets" hidden="1">#REF!</definedName>
    <definedName name="r.BSEquity" hidden="1">#REF!</definedName>
    <definedName name="r.BSLiabilities" hidden="1">#REF!</definedName>
    <definedName name="r.CashFlow" hidden="1">#REF!</definedName>
    <definedName name="r.ISGrossProfit" hidden="1">#REF!</definedName>
    <definedName name="r.ISInterest" hidden="1">#REF!</definedName>
    <definedName name="r.ISNetIncome" hidden="1">#REF!</definedName>
    <definedName name="r.Leverage" hidden="1">#REF!</definedName>
    <definedName name="r.Liquidity" hidden="1">#REF!</definedName>
    <definedName name="r.LTMInterim" hidden="1">#REF!</definedName>
    <definedName name="r.Market" hidden="1">#REF!</definedName>
    <definedName name="r.Miscellaneous" hidden="1">#REF!</definedName>
    <definedName name="r.Profitability" hidden="1">#REF!</definedName>
    <definedName name="r.Summary" hidden="1">#REF!</definedName>
    <definedName name="ra">#N/A</definedName>
    <definedName name="RADIO">#REF!</definedName>
    <definedName name="RAFA_ING_BARR">#REF!</definedName>
    <definedName name="RAFA_ING_PROV">#REF!</definedName>
    <definedName name="RAFA_INV_PRES">#REF!</definedName>
    <definedName name="RAFA_LOT_REDBS">#REF!</definedName>
    <definedName name="RAFA_LOT_REDSB">#REF!</definedName>
    <definedName name="RAFA_PROY_APROB">#REF!</definedName>
    <definedName name="RAFA_PROY_EJEC">#REF!</definedName>
    <definedName name="RAFA_PROY_EJECU">#REF!</definedName>
    <definedName name="RAFA_PROY_PEND">#REF!</definedName>
    <definedName name="RAFA_PROY_TERM">#REF!</definedName>
    <definedName name="RANGEXX">#REF!,#REF!,#REF!,#REF!,#REF!,#REF!,#REF!,#REF!,#REF!,#REF!,#REF!,#REF!,#REF!</definedName>
    <definedName name="rate">#REF!</definedName>
    <definedName name="rateinput">#REF!</definedName>
    <definedName name="RatingCube">#REF!</definedName>
    <definedName name="RatingsCube">#REF!</definedName>
    <definedName name="Ratio">#REF!</definedName>
    <definedName name="RB">#REF!</definedName>
    <definedName name="rco">#REF!</definedName>
    <definedName name="rd">#N/A</definedName>
    <definedName name="rDateCheck">#REF!</definedName>
    <definedName name="RDMargin">#REF!</definedName>
    <definedName name="re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Recap" hidden="1">#REF!</definedName>
    <definedName name="red">#N/A</definedName>
    <definedName name="Ref_1">#REF!</definedName>
    <definedName name="Ref_10">#REF!</definedName>
    <definedName name="Ref_11">#REF!</definedName>
    <definedName name="Ref_12">#REF!</definedName>
    <definedName name="Ref_13">#REF!</definedName>
    <definedName name="Ref_14">#REF!</definedName>
    <definedName name="Ref_15">#REF!</definedName>
    <definedName name="Ref_16">#REF!</definedName>
    <definedName name="Ref_17">#REF!</definedName>
    <definedName name="Ref_18">#REF!</definedName>
    <definedName name="Ref_19">#REF!</definedName>
    <definedName name="Ref_2">#REF!</definedName>
    <definedName name="Ref_20">#REF!</definedName>
    <definedName name="Ref_21">#REF!</definedName>
    <definedName name="Ref_22">#REF!</definedName>
    <definedName name="Ref_23">#REF!</definedName>
    <definedName name="Ref_24">#REF!</definedName>
    <definedName name="Ref_25">#REF!</definedName>
    <definedName name="Ref_26">#REF!</definedName>
    <definedName name="Ref_27">#REF!</definedName>
    <definedName name="Ref_28">#REF!</definedName>
    <definedName name="Ref_29">#REF!</definedName>
    <definedName name="Ref_3">#REF!</definedName>
    <definedName name="Ref_30">#REF!</definedName>
    <definedName name="Ref_31">#REF!</definedName>
    <definedName name="Ref_32">#REF!</definedName>
    <definedName name="Ref_33">#REF!</definedName>
    <definedName name="Ref_34">#REF!</definedName>
    <definedName name="Ref_35">#REF!</definedName>
    <definedName name="Ref_36">#REF!</definedName>
    <definedName name="Ref_37">#REF!</definedName>
    <definedName name="Ref_38">#REF!</definedName>
    <definedName name="Ref_39">#REF!</definedName>
    <definedName name="Ref_4">#REF!</definedName>
    <definedName name="Ref_40">#REF!</definedName>
    <definedName name="Ref_41">#REF!</definedName>
    <definedName name="Ref_42">#REF!</definedName>
    <definedName name="Ref_43">#REF!</definedName>
    <definedName name="Ref_44">#REF!</definedName>
    <definedName name="Ref_45">#REF!</definedName>
    <definedName name="Ref_46">#REF!</definedName>
    <definedName name="Ref_47">#REF!</definedName>
    <definedName name="Ref_48">#REF!</definedName>
    <definedName name="Ref_49">#REF!</definedName>
    <definedName name="Ref_5">#REF!</definedName>
    <definedName name="Ref_50">#REF!</definedName>
    <definedName name="Ref_51">#REF!</definedName>
    <definedName name="Ref_52">#REF!</definedName>
    <definedName name="Ref_6">#REF!</definedName>
    <definedName name="Ref_7">#REF!</definedName>
    <definedName name="Ref_8">#REF!</definedName>
    <definedName name="Ref_9">#REF!</definedName>
    <definedName name="Refin">#REF!</definedName>
    <definedName name="RefinTrig">#REF!</definedName>
    <definedName name="REI">#REF!</definedName>
    <definedName name="Rent">#REF!</definedName>
    <definedName name="RENTA_EXENTA">#REF!</definedName>
    <definedName name="REPAY">#REF!</definedName>
    <definedName name="Reportable">#REF!</definedName>
    <definedName name="ReportEPS">#REF!</definedName>
    <definedName name="ReportEPSLTM">#REF!</definedName>
    <definedName name="ReportNetInc">#REF!</definedName>
    <definedName name="ReportPELTM">#REF!</definedName>
    <definedName name="RepurchShares">#REF!</definedName>
    <definedName name="RERE">#REF!</definedName>
    <definedName name="ResearchSource">#REF!</definedName>
    <definedName name="RESERV">#REF!</definedName>
    <definedName name="rest">#REF!</definedName>
    <definedName name="RESUMEN">#REF!</definedName>
    <definedName name="RETDT">#REF!</definedName>
    <definedName name="RETURN">#REF!</definedName>
    <definedName name="RETURNS">#REF!</definedName>
    <definedName name="rev">#REF!</definedName>
    <definedName name="RevA">#REF!</definedName>
    <definedName name="RevenueGrowth">#REF!</definedName>
    <definedName name="Revenues">#REF!</definedName>
    <definedName name="revenues2">#REF!</definedName>
    <definedName name="reveunes2">#REF!</definedName>
    <definedName name="RevForecast">#REF!</definedName>
    <definedName name="RevT">#REF!</definedName>
    <definedName name="rfvd">#N/A</definedName>
    <definedName name="RI">#REF!</definedName>
    <definedName name="RI_PAGE1">#REF!</definedName>
    <definedName name="RIOMAIPO">#REF!</definedName>
    <definedName name="RiskFreeRate">#REF!</definedName>
    <definedName name="rngShowNames" hidden="1">#REF!</definedName>
    <definedName name="ROA">#REF!</definedName>
    <definedName name="rocio">#REF!</definedName>
    <definedName name="rocio2">#REF!</definedName>
    <definedName name="ROCIOB">#REF!</definedName>
    <definedName name="ROE">#REF!</definedName>
    <definedName name="RootPeriod">#REF!</definedName>
    <definedName name="RtngsBook">#REF!</definedName>
    <definedName name="s">#N/A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A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_TX">#REF!</definedName>
    <definedName name="SALECONTRA">#REF!</definedName>
    <definedName name="sales">#REF!</definedName>
    <definedName name="sales1">#REF!</definedName>
    <definedName name="sales3">#REF!</definedName>
    <definedName name="sales4">#REF!</definedName>
    <definedName name="salesebitda">#REF!</definedName>
    <definedName name="SAN_ING_BARR">#REF!</definedName>
    <definedName name="SAN_ING_PROV">#REF!</definedName>
    <definedName name="SAN_INV_PRES">#REF!</definedName>
    <definedName name="SAN_LOT_REDBS">#REF!</definedName>
    <definedName name="SAN_LOT_REDSB">#REF!</definedName>
    <definedName name="SAN_PROY_APROB">#REF!</definedName>
    <definedName name="SAN_PROY_EJEC">#REF!</definedName>
    <definedName name="SAN_PROY_EJECU">#REF!</definedName>
    <definedName name="SAN_PROY_PEND">#REF!</definedName>
    <definedName name="SAN_PROY_TERM">#REF!</definedName>
    <definedName name="SANT_ING_BARR">#REF!</definedName>
    <definedName name="SANT_ING_PROV">#REF!</definedName>
    <definedName name="SANT_INV_PRES">#REF!</definedName>
    <definedName name="SANT_LOT_REDSB">#REF!</definedName>
    <definedName name="SANT_LOT_RESBS">#REF!</definedName>
    <definedName name="SANT_PROY_APROB">#REF!</definedName>
    <definedName name="SANT_PROY_EJEC">#REF!</definedName>
    <definedName name="SANT_PROY_EJECU">#REF!</definedName>
    <definedName name="SANT_PROY_PEND">#REF!</definedName>
    <definedName name="SANT_PROY_TERM">#REF!</definedName>
    <definedName name="SARPrice">#REF!</definedName>
    <definedName name="SARs">#REF!</definedName>
    <definedName name="SaveNewFile">#N/A</definedName>
    <definedName name="SCA_PAGE1">#REF!</definedName>
    <definedName name="scenario">#REF!</definedName>
    <definedName name="scenario.1">#REF!</definedName>
    <definedName name="scenario.2">#REF!</definedName>
    <definedName name="scenario.3">#REF!</definedName>
    <definedName name="scenario.4">#REF!</definedName>
    <definedName name="SD">#REF!</definedName>
    <definedName name="SD_PAGE1">#REF!</definedName>
    <definedName name="SD_PAGE2">#REF!</definedName>
    <definedName name="se">#REF!</definedName>
    <definedName name="SEGUNDO">#REF!</definedName>
    <definedName name="seh">#REF!</definedName>
    <definedName name="sens">#REF!</definedName>
    <definedName name="sep96_0442_False" localSheetId="4">#REF!</definedName>
    <definedName name="sep96_0442_False">#REF!</definedName>
    <definedName name="sepacct">#REF!</definedName>
    <definedName name="sepcube">#REF!</definedName>
    <definedName name="sepledger">#REF!</definedName>
    <definedName name="SETUP">#REF!</definedName>
    <definedName name="sga">#REF!</definedName>
    <definedName name="SGAMargin">#REF!</definedName>
    <definedName name="share">#REF!</definedName>
    <definedName name="ShareCube">#REF!</definedName>
    <definedName name="shares">#N/A</definedName>
    <definedName name="SharesConv">#REF!</definedName>
    <definedName name="SharesCurrentA">#REF!</definedName>
    <definedName name="SharesCurrentT">#REF!</definedName>
    <definedName name="SharesLTMA">#REF!</definedName>
    <definedName name="SharesLTMT">#REF!</definedName>
    <definedName name="SharesOptions">#REF!</definedName>
    <definedName name="SharesYear1A">#REF!</definedName>
    <definedName name="SharesYear1T">#REF!</definedName>
    <definedName name="SharesYear2A">#REF!</definedName>
    <definedName name="SharesYear2T">#REF!</definedName>
    <definedName name="ShVBgt">#REF!</definedName>
    <definedName name="SIC">#REF!</definedName>
    <definedName name="smnfinf">#REF!</definedName>
    <definedName name="SOAC_ING_BARR">#REF!</definedName>
    <definedName name="SOAC_ING_PROV">#REF!</definedName>
    <definedName name="SOAC_INV_PRES">#REF!</definedName>
    <definedName name="SOAC_LOT_REDBS">#REF!</definedName>
    <definedName name="SOAC_LOT_REDSB">#REF!</definedName>
    <definedName name="SOAC_PROY_APROB">#REF!</definedName>
    <definedName name="SOAC_PROY_EJEC">#REF!</definedName>
    <definedName name="SOAC_PROY_EJECU">#REF!</definedName>
    <definedName name="SOAC_PROY_PEND">#REF!</definedName>
    <definedName name="SOAC_PROY_TERM">#REF!</definedName>
    <definedName name="SOBREPRS">#REF!</definedName>
    <definedName name="solver_adj" hidden="1">#REF!</definedName>
    <definedName name="solver_lin" hidden="1">0</definedName>
    <definedName name="solver_num" hidden="1">0</definedName>
    <definedName name="solver_opt" hidden="1">#REF!</definedName>
    <definedName name="solver_tmp" hidden="1">#NAME?</definedName>
    <definedName name="solver_typ" hidden="1">3</definedName>
    <definedName name="solver_val" hidden="1">15</definedName>
    <definedName name="SortBy">#REF!</definedName>
    <definedName name="SortDatabase" localSheetId="4">#REF!</definedName>
    <definedName name="SortDatabase">#REF!</definedName>
    <definedName name="SortRange">#REF!</definedName>
    <definedName name="Special">#REF!</definedName>
    <definedName name="sponsor">#REF!</definedName>
    <definedName name="Sports">#REF!</definedName>
    <definedName name="SpotGoal">#REF!</definedName>
    <definedName name="SpotShare">#REF!</definedName>
    <definedName name="Spread">#REF!</definedName>
    <definedName name="spsales">#REF!</definedName>
    <definedName name="SrRate">#REF!</definedName>
    <definedName name="sss">#N/A</definedName>
    <definedName name="StandardList">#REF!,#REF!,#REF!</definedName>
    <definedName name="Stat1">#REF!</definedName>
    <definedName name="Stat10">#REF!</definedName>
    <definedName name="Stat2">#REF!</definedName>
    <definedName name="Stat3">#REF!</definedName>
    <definedName name="Stat4">#REF!</definedName>
    <definedName name="Stat5">#REF!</definedName>
    <definedName name="Stat6">#REF!</definedName>
    <definedName name="Stat7">#REF!</definedName>
    <definedName name="Stat8">#REF!</definedName>
    <definedName name="Stat9">#REF!</definedName>
    <definedName name="StatLabel1">#REF!</definedName>
    <definedName name="StatLabel10">#REF!</definedName>
    <definedName name="StatLabel2">#REF!</definedName>
    <definedName name="StatLabel3">#REF!</definedName>
    <definedName name="StatLabel4">#REF!</definedName>
    <definedName name="StatLabel5">#REF!</definedName>
    <definedName name="StatLabel6">#REF!</definedName>
    <definedName name="StatLabel7">#REF!</definedName>
    <definedName name="StatLabel8">#REF!</definedName>
    <definedName name="StatLabel9">#REF!</definedName>
    <definedName name="StatSales">#REF!</definedName>
    <definedName name="STDebt">#REF!</definedName>
    <definedName name="StdLabel">#REF!</definedName>
    <definedName name="StdLabel2">#REF!</definedName>
    <definedName name="step">#REF!</definedName>
    <definedName name="step2">#REF!</definedName>
    <definedName name="StockExch">#REF!</definedName>
    <definedName name="StrLTDebt">#REF!</definedName>
    <definedName name="StrPref">#REF!</definedName>
    <definedName name="StrPrefLiq">#REF!</definedName>
    <definedName name="stub">#REF!</definedName>
    <definedName name="Stub_Header1" hidden="1">#REF!</definedName>
    <definedName name="Stub_Header2" hidden="1">#REF!</definedName>
    <definedName name="Stub_Header3" hidden="1">#REF!</definedName>
    <definedName name="STX_PAGE1">#REF!</definedName>
    <definedName name="STX_PAGE2">#REF!</definedName>
    <definedName name="STX_PAGE3">#REF!</definedName>
    <definedName name="su">#REF!</definedName>
    <definedName name="sub">#REF!</definedName>
    <definedName name="SUBA_ING_BARR">#REF!</definedName>
    <definedName name="SUBA_ING_PROV">#REF!</definedName>
    <definedName name="SUBA_INV_PRES">#REF!</definedName>
    <definedName name="SUBA_LOT_BALD">#REF!</definedName>
    <definedName name="SUBA_LOT_REDBS">#REF!</definedName>
    <definedName name="SUBA_LOT_REDSB">#REF!</definedName>
    <definedName name="SUBA_PROY_APROB">#REF!</definedName>
    <definedName name="SUBA_PROY_EJEC">#REF!</definedName>
    <definedName name="SUBA_PROY_EJECU">#REF!</definedName>
    <definedName name="SUBA_PROY_PEND">#REF!</definedName>
    <definedName name="SUBA_PROY_TERM">#REF!</definedName>
    <definedName name="SUBACCT">#REF!</definedName>
    <definedName name="subcount">#REF!</definedName>
    <definedName name="Subheader">#REF!</definedName>
    <definedName name="SubRate">#REF!</definedName>
    <definedName name="SummTicker">#REF!</definedName>
    <definedName name="SW">#REF!</definedName>
    <definedName name="swingcogs">#REF!</definedName>
    <definedName name="swinggross">#REF!</definedName>
    <definedName name="swingop">#REF!</definedName>
    <definedName name="Symbol">#REF!</definedName>
    <definedName name="Syn">#REF!</definedName>
    <definedName name="SYNAPSIS">#REF!</definedName>
    <definedName name="Synergies">#REF!</definedName>
    <definedName name="SynLTM">#REF!</definedName>
    <definedName name="SynYear1">#REF!</definedName>
    <definedName name="SynYear2">#REF!</definedName>
    <definedName name="szxc">#N/A</definedName>
    <definedName name="t" hidden="1">{"bs",#N/A,FALSE,"SCF"}</definedName>
    <definedName name="TABL_COM">#REF!</definedName>
    <definedName name="TABL_EX">#REF!</definedName>
    <definedName name="TABL_JSD">#REF!</definedName>
    <definedName name="TABL_PRFD">#REF!</definedName>
    <definedName name="TABL_SSN">#REF!</definedName>
    <definedName name="tar">#REF!</definedName>
    <definedName name="Targ">#REF!</definedName>
    <definedName name="Target">#REF!</definedName>
    <definedName name="Targets">#REF!</definedName>
    <definedName name="TargetTaxRate">#REF!</definedName>
    <definedName name="TargNum">#REF!</definedName>
    <definedName name="TargPrem">#REF!</definedName>
    <definedName name="TargTrig">#REF!</definedName>
    <definedName name="taxdep">#REF!</definedName>
    <definedName name="Taxes">#REF!</definedName>
    <definedName name="TaxRate">#REF!</definedName>
    <definedName name="TaxRate1">#REF!</definedName>
    <definedName name="TaxRate2">#REF!</definedName>
    <definedName name="TaxRate3">#REF!</definedName>
    <definedName name="TaxRate4">#REF!</definedName>
    <definedName name="TBV">#REF!</definedName>
    <definedName name="tcase">#REF!</definedName>
    <definedName name="TCATHILO">#REF!</definedName>
    <definedName name="TCATLAST">#REF!</definedName>
    <definedName name="TCATNAME">#REF!</definedName>
    <definedName name="TCATPRICE">#REF!</definedName>
    <definedName name="TCATSHARES">#REF!</definedName>
    <definedName name="TCRM">#REF!</definedName>
    <definedName name="tdep">#REF!</definedName>
    <definedName name="TEMP">#REF!</definedName>
    <definedName name="TERCER">#REF!</definedName>
    <definedName name="term_cf">#REF!</definedName>
    <definedName name="term_eq">#REF!</definedName>
    <definedName name="TEST0">#REF!</definedName>
    <definedName name="TEST1">#REF!</definedName>
    <definedName name="TEST2">#REF!</definedName>
    <definedName name="TEST3">#REF!</definedName>
    <definedName name="TESTHKEY">#REF!</definedName>
    <definedName name="TESTKEYS">#REF!</definedName>
    <definedName name="TESTVKEY">#REF!</definedName>
    <definedName name="tev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7">#REF!</definedName>
    <definedName name="TextRefCopy78">#REF!</definedName>
    <definedName name="TextRefCopy8">#REF!</definedName>
    <definedName name="TextRefCopy82">#REF!</definedName>
    <definedName name="TextRefCopy83">#REF!</definedName>
    <definedName name="TextRefCopy84">#REF!</definedName>
    <definedName name="TextRefCopy9">#REF!</definedName>
    <definedName name="TextRefCopy97">#REF!</definedName>
    <definedName name="TextRefCopy98">#REF!</definedName>
    <definedName name="TextRefCopyRangeCount" hidden="1">39</definedName>
    <definedName name="TgtFX">#REF!</definedName>
    <definedName name="third">#REF!</definedName>
    <definedName name="Tick1">#REF!</definedName>
    <definedName name="Tick2">#REF!</definedName>
    <definedName name="Ticker">#REF!</definedName>
    <definedName name="Tickers">#REF!</definedName>
    <definedName name="TInit">#REF!</definedName>
    <definedName name="_xlnm.Print_Titles">#REF!</definedName>
    <definedName name="TK">#REF!</definedName>
    <definedName name="tombstone_1_1">#REF!</definedName>
    <definedName name="tombstone_1_2">#REF!</definedName>
    <definedName name="tombstone_1_3">#REF!</definedName>
    <definedName name="tombstone_1_4">#REF!</definedName>
    <definedName name="tombstone_1_5">#REF!</definedName>
    <definedName name="tombstone_1_6">#REF!</definedName>
    <definedName name="tombstone_1_7">#REF!</definedName>
    <definedName name="tombstone_1_8">#REF!</definedName>
    <definedName name="tombstone_2_1">#REF!</definedName>
    <definedName name="tombstone_2_2">#REF!</definedName>
    <definedName name="tombstone_2_3">#REF!</definedName>
    <definedName name="tombstone_2_4">#REF!</definedName>
    <definedName name="tombstone_2_5">#REF!</definedName>
    <definedName name="tombstone_2_6">#REF!</definedName>
    <definedName name="tombstone_2_7">#REF!</definedName>
    <definedName name="tombstone_2_8">#REF!</definedName>
    <definedName name="tombstone_3_1">#REF!</definedName>
    <definedName name="tombstone_3_2">#REF!</definedName>
    <definedName name="tombstone_3_3">#REF!</definedName>
    <definedName name="tombstone_3_4">#REF!</definedName>
    <definedName name="tombstone_3_5">#REF!</definedName>
    <definedName name="tombstone_3_6">#REF!</definedName>
    <definedName name="tombstone_3_7">#REF!</definedName>
    <definedName name="tombstone_3_8">#REF!</definedName>
    <definedName name="tombstone_4_1">#REF!</definedName>
    <definedName name="tombstone_4_2">#REF!</definedName>
    <definedName name="tombstone_4_3">#REF!</definedName>
    <definedName name="tombstone_4_4">#REF!</definedName>
    <definedName name="tombstone_4_5">#REF!</definedName>
    <definedName name="tombstone_4_6">#REF!</definedName>
    <definedName name="tombstone_4_7">#REF!</definedName>
    <definedName name="tombstone_4_8">#REF!</definedName>
    <definedName name="tombstone_5_1">#REF!</definedName>
    <definedName name="tombstone_5_2">#REF!</definedName>
    <definedName name="tombstone_5_3">#REF!</definedName>
    <definedName name="tombstone_5_4">#REF!</definedName>
    <definedName name="tombstone_5_5">#REF!</definedName>
    <definedName name="tombstone_5_6">#REF!</definedName>
    <definedName name="tombstone_5_7">#REF!</definedName>
    <definedName name="tombstone_5_8">#REF!</definedName>
    <definedName name="tombstone_6_1">#REF!</definedName>
    <definedName name="tombstone_6_2">#REF!</definedName>
    <definedName name="tombstone_6_3">#REF!</definedName>
    <definedName name="tombstone_6_4">#REF!</definedName>
    <definedName name="tombstone_6_5">#REF!</definedName>
    <definedName name="tombstone_6_6">#REF!</definedName>
    <definedName name="tombstone_6_7">#REF!</definedName>
    <definedName name="tombstone_6_8">#REF!</definedName>
    <definedName name="tombstone_7_1">#REF!</definedName>
    <definedName name="tombstone_7_2">#REF!</definedName>
    <definedName name="tombstone_7_3">#REF!</definedName>
    <definedName name="tombstone_7_4">#REF!</definedName>
    <definedName name="tombstone_7_5">#REF!</definedName>
    <definedName name="tombstone_7_6">#REF!</definedName>
    <definedName name="tombstone_7_7">#REF!</definedName>
    <definedName name="tombstone_7_8">#REF!</definedName>
    <definedName name="tombstone_8_1">#REF!</definedName>
    <definedName name="tombstone_8_2">#REF!</definedName>
    <definedName name="tombstone_8_3">#REF!</definedName>
    <definedName name="tombstone_8_4">#REF!</definedName>
    <definedName name="tombstone_8_5">#REF!</definedName>
    <definedName name="tombstone_8_6">#REF!</definedName>
    <definedName name="tombstone_8_7">#REF!</definedName>
    <definedName name="tombstone_8_8">#REF!</definedName>
    <definedName name="tombstone_BlankTombstone">#REF!</definedName>
    <definedName name="tombstone_FullTombstoneArea">#REF!</definedName>
    <definedName name="tombstone_FullWorkingArea">#REF!</definedName>
    <definedName name="tombstone_HoldLastSizes">#REF!</definedName>
    <definedName name="tombstone_LivePalette">#REF!</definedName>
    <definedName name="tombstone_PrintTombstones">#REF!</definedName>
    <definedName name="tombstone_TombstoneCheck">#REF!</definedName>
    <definedName name="tombstone_wk_1_1">#REF!</definedName>
    <definedName name="tombstone_wk_1_2">#REF!</definedName>
    <definedName name="tombstone_wk_1_3">#REF!</definedName>
    <definedName name="tombstone_wk_1_4">#REF!</definedName>
    <definedName name="tombstone_wk_1_5">#REF!</definedName>
    <definedName name="tombstone_wk_1_6">#REF!</definedName>
    <definedName name="tombstone_wk_1_7">#REF!</definedName>
    <definedName name="tombstone_wk_1_8">#REF!</definedName>
    <definedName name="tombstone_wk_2_1">#REF!</definedName>
    <definedName name="tombstone_wk_2_2">#REF!</definedName>
    <definedName name="tombstone_wk_2_3">#REF!</definedName>
    <definedName name="tombstone_wk_2_4">#REF!</definedName>
    <definedName name="tombstone_wk_2_5">#REF!</definedName>
    <definedName name="tombstone_wk_2_6">#REF!</definedName>
    <definedName name="tombstone_wk_2_7">#REF!</definedName>
    <definedName name="tombstone_wk_2_8">#REF!</definedName>
    <definedName name="tombstone_wk_3_1">#REF!</definedName>
    <definedName name="tombstone_wk_3_2">#REF!</definedName>
    <definedName name="tombstone_wk_3_3">#REF!</definedName>
    <definedName name="tombstone_wk_3_4">#REF!</definedName>
    <definedName name="tombstone_wk_3_5">#REF!</definedName>
    <definedName name="tombstone_wk_3_6">#REF!</definedName>
    <definedName name="tombstone_wk_3_7">#REF!</definedName>
    <definedName name="tombstone_wk_3_8">#REF!</definedName>
    <definedName name="tombstone_wk_4_1">#REF!</definedName>
    <definedName name="tombstone_wk_4_2">#REF!</definedName>
    <definedName name="tombstone_wk_4_3">#REF!</definedName>
    <definedName name="tombstone_wk_4_4">#REF!</definedName>
    <definedName name="tombstone_wk_4_5">#REF!</definedName>
    <definedName name="tombstone_wk_4_6">#REF!</definedName>
    <definedName name="tombstone_wk_4_7">#REF!</definedName>
    <definedName name="tombstone_wk_4_8">#REF!</definedName>
    <definedName name="tombstone_wk_5_1">#REF!</definedName>
    <definedName name="tombstone_wk_5_2">#REF!</definedName>
    <definedName name="tombstone_wk_5_3">#REF!</definedName>
    <definedName name="tombstone_wk_5_4">#REF!</definedName>
    <definedName name="tombstone_wk_5_5">#REF!</definedName>
    <definedName name="tombstone_wk_5_6">#REF!</definedName>
    <definedName name="tombstone_wk_5_7">#REF!</definedName>
    <definedName name="tombstone_wk_5_8">#REF!</definedName>
    <definedName name="tombstone_wk_6_1">#REF!</definedName>
    <definedName name="tombstone_wk_6_2">#REF!</definedName>
    <definedName name="tombstone_wk_6_3">#REF!</definedName>
    <definedName name="tombstone_wk_6_4">#REF!</definedName>
    <definedName name="tombstone_wk_6_5">#REF!</definedName>
    <definedName name="tombstone_wk_6_6">#REF!</definedName>
    <definedName name="tombstone_wk_6_7">#REF!</definedName>
    <definedName name="tombstone_wk_6_8">#REF!</definedName>
    <definedName name="tombstone_wk_7_1">#REF!</definedName>
    <definedName name="tombstone_wk_7_2">#REF!</definedName>
    <definedName name="tombstone_wk_7_3">#REF!</definedName>
    <definedName name="tombstone_wk_7_4">#REF!</definedName>
    <definedName name="tombstone_wk_7_5">#REF!</definedName>
    <definedName name="tombstone_wk_7_6">#REF!</definedName>
    <definedName name="tombstone_wk_7_7">#REF!</definedName>
    <definedName name="tombstone_wk_7_8">#REF!</definedName>
    <definedName name="tombstone_wk_8_1">#REF!</definedName>
    <definedName name="tombstone_wk_8_2">#REF!</definedName>
    <definedName name="tombstone_wk_8_3">#REF!</definedName>
    <definedName name="tombstone_wk_8_4">#REF!</definedName>
    <definedName name="tombstone_wk_8_5">#REF!</definedName>
    <definedName name="tombstone_wk_8_6">#REF!</definedName>
    <definedName name="tombstone_wk_8_7">#REF!</definedName>
    <definedName name="tombstone_wk_8_8">#REF!</definedName>
    <definedName name="tombstone_WorkingPalette">#REF!</definedName>
    <definedName name="tombstone_WorkingTombstones">#REF!</definedName>
    <definedName name="Tonya">#REF!:#REF!</definedName>
    <definedName name="top">#REF!</definedName>
    <definedName name="TOTAL">#REF!</definedName>
    <definedName name="TotalAssets">#REF!</definedName>
    <definedName name="TotalDebt">#REF!</definedName>
    <definedName name="totalgross">#REF!</definedName>
    <definedName name="TotalPref">#REF!</definedName>
    <definedName name="towers">#REF!</definedName>
    <definedName name="tp">#REF!</definedName>
    <definedName name="TRANS">#REF!</definedName>
    <definedName name="TransExp">#REF!</definedName>
    <definedName name="TRANSINM">#REF!</definedName>
    <definedName name="TransTrig">#REF!</definedName>
    <definedName name="trig1">#REF!</definedName>
    <definedName name="trig10">#REF!</definedName>
    <definedName name="trig11">#REF!</definedName>
    <definedName name="trig12">#REF!</definedName>
    <definedName name="trig13">#REF!</definedName>
    <definedName name="trig14">#REF!</definedName>
    <definedName name="trig15">#REF!</definedName>
    <definedName name="trig2">#REF!</definedName>
    <definedName name="trig3">#REF!</definedName>
    <definedName name="trig4">#REF!</definedName>
    <definedName name="trig5">#REF!</definedName>
    <definedName name="trig6">#REF!</definedName>
    <definedName name="trig7">#REF!</definedName>
    <definedName name="trig8">#REF!</definedName>
    <definedName name="trig9">#REF!</definedName>
    <definedName name="trigger">#REF!</definedName>
    <definedName name="trigs">#REF!</definedName>
    <definedName name="TRM">#REF!</definedName>
    <definedName name="TSynLTM">#REF!</definedName>
    <definedName name="TSynYear1">#REF!</definedName>
    <definedName name="TSynYear2">#REF!</definedName>
    <definedName name="ttcase">#REF!</definedName>
    <definedName name="TUNJ_ING_PROV">#REF!</definedName>
    <definedName name="TUNJ_LOT_REDSB">#REF!</definedName>
    <definedName name="TUNJ_PROY_APROB">#REF!</definedName>
    <definedName name="TUNJ_PROY_EJEC">#REF!</definedName>
    <definedName name="TUNJ_PROY_EJECU">#REF!</definedName>
    <definedName name="TUNJ_PROY_PEND">#REF!</definedName>
    <definedName name="TUNJ_PROY_TERM">#REF!</definedName>
    <definedName name="Turned">#REF!</definedName>
    <definedName name="TXI">#REF!</definedName>
    <definedName name="ujyu" hidden="1">{"p92043",#N/A,FALSE,"ProForma";"p92044",#N/A,FALSE,"ProForma"}</definedName>
    <definedName name="UMGSHARES">#REF!</definedName>
    <definedName name="Unit" hidden="1">#REF!</definedName>
    <definedName name="UnleveredBetas">#REF!</definedName>
    <definedName name="UNO">#REF!</definedName>
    <definedName name="US_PAGE1">#REF!</definedName>
    <definedName name="US_PAGE2">#REF!</definedName>
    <definedName name="USAQ_ING_BARR">#REF!</definedName>
    <definedName name="USAQ_ING_PROV">#REF!</definedName>
    <definedName name="USAQ_INV_PRES">#REF!</definedName>
    <definedName name="USAQ_INV_PROY">#REF!</definedName>
    <definedName name="USAQ_LOT_REDBS">#REF!</definedName>
    <definedName name="USAQ_LOT_REDSB">#REF!</definedName>
    <definedName name="USAQ_PROY_APROB">#REF!</definedName>
    <definedName name="USAQ_PROY_EJEC">#REF!</definedName>
    <definedName name="USAQ_PROY_EJECU">#REF!</definedName>
    <definedName name="USAQ_PROY_PEND">#REF!</definedName>
    <definedName name="USAQ_PROY_TERM">#REF!</definedName>
    <definedName name="USDollar" hidden="1">#REF!</definedName>
    <definedName name="User">#REF!</definedName>
    <definedName name="USME_ING_BARR">#REF!</definedName>
    <definedName name="USME_ING_PROV">#REF!</definedName>
    <definedName name="USME_INV_PRES">#REF!</definedName>
    <definedName name="USME_LOT_REDBS">#REF!</definedName>
    <definedName name="USME_LOT_REDSB">#REF!</definedName>
    <definedName name="USME_PROY_APROB">#REF!</definedName>
    <definedName name="USME_PROY_EJEC">#REF!</definedName>
    <definedName name="USME_PROY_EJECU">#REF!</definedName>
    <definedName name="USME_PROY_PEND">#REF!</definedName>
    <definedName name="USME_PROY_TERM">#REF!</definedName>
    <definedName name="USOS">#REF!</definedName>
    <definedName name="UT">#REF!</definedName>
    <definedName name="UT_PAGE1">#REF!</definedName>
    <definedName name="UXA">#REF!</definedName>
    <definedName name="VALACCIONES">#REF!</definedName>
    <definedName name="VALACCIONESA">#REF!</definedName>
    <definedName name="Valley">#REF!</definedName>
    <definedName name="VALNEG">#REF!</definedName>
    <definedName name="VALOR">#REF!</definedName>
    <definedName name="ValorEnLetras">#REF!</definedName>
    <definedName name="VENTA_AF">#REF!</definedName>
    <definedName name="Vinculo">#REF!</definedName>
    <definedName name="Vinculo2">#REF!</definedName>
    <definedName name="Volatilidad">#REF!</definedName>
    <definedName name="VPP">#REF!</definedName>
    <definedName name="VT">#REF!</definedName>
    <definedName name="VT_PAGE1">#REF!</definedName>
    <definedName name="Vticker">#REF!</definedName>
    <definedName name="VVV">#REF!</definedName>
    <definedName name="W">#REF!</definedName>
    <definedName name="W_PA">#REF!</definedName>
    <definedName name="WA">#REF!</definedName>
    <definedName name="WA_PAGE1">#REF!</definedName>
    <definedName name="WA_PAGE2">#REF!</definedName>
    <definedName name="wacc">#REF!</definedName>
    <definedName name="WAPA">#REF!</definedName>
    <definedName name="war">#REF!</definedName>
    <definedName name="WarrantPrice">#REF!</definedName>
    <definedName name="Warrants">#REF!</definedName>
    <definedName name="WC">#REF!</definedName>
    <definedName name="wcass1">#REF!</definedName>
    <definedName name="wcass2">#REF!</definedName>
    <definedName name="wcass3">#REF!</definedName>
    <definedName name="wcass4">#REF!</definedName>
    <definedName name="wcint">#REF!</definedName>
    <definedName name="wcliab1">#REF!</definedName>
    <definedName name="wcliab2">#REF!</definedName>
    <definedName name="wcliab3">#REF!</definedName>
    <definedName name="we" hidden="1">{"AQUIRORDCF",#N/A,FALSE,"Merger consequences";"Acquirorassns",#N/A,FALSE,"Merger consequences"}</definedName>
    <definedName name="working_cap">#REF!</definedName>
    <definedName name="Worksheet_0">#REF!</definedName>
    <definedName name="Worksheet_1">#REF!</definedName>
    <definedName name="Worksheet_4">#REF!</definedName>
    <definedName name="Worksheet_6">#REF!</definedName>
    <definedName name="Worksheet_7">#REF!</definedName>
    <definedName name="Worksheet_8">#REF!</definedName>
    <definedName name="WPA_PAGE1">#REF!</definedName>
    <definedName name="WPA_PAGE2">#REF!</definedName>
    <definedName name="wre.Print_All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ite">#REF!</definedName>
    <definedName name="WriteOff">#REF!</definedName>
    <definedName name="wr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Acquisition_matrix." hidden="1">{"Acq_matrix",#N/A,FALSE,"Acquisition Matrix"}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{"cf",#N/A,FALSE,"Annual";"is",#N/A,FALSE,"Annual";"geo",#N/A,FALSE,"Annual";"jwt",#N/A,FALSE,"Annual";"om",#N/A,FALSE,"Annual";"other",#N/A,FALSE,"Annual";"omcontd",#N/A,FALSE,"Annual"}</definedName>
    <definedName name="wrn.allpages." hidden="1">{#N/A,#N/A,TRUE,"Historicals";#N/A,#N/A,TRUE,"Charts";#N/A,#N/A,TRUE,"Forecasts"}</definedName>
    <definedName name="wrn.AQUIROR._.DCF." hidden="1">{"AQUIRORDCF",#N/A,FALSE,"Merger consequences";"Acquirorassns",#N/A,FALSE,"Merger consequences"}</definedName>
    <definedName name="wrn.balance._.sheet." hidden="1">{"bs",#N/A,FALSE,"SCF"}</definedName>
    <definedName name="wrn.Basic." hidden="1">{#N/A,#N/A,FALSE,"Cover";#N/A,#N/A,FALSE,"Assumptions";#N/A,#N/A,FALSE,"Acquirer";#N/A,#N/A,FALSE,"Target";#N/A,#N/A,FALSE,"Income Statement";#N/A,#N/A,FALSE,"Summary Tables"}</definedName>
    <definedName name="wrn.BS._.Print." hidden="1">{"BalanceSheets1",#N/A,FALSE,"input"}</definedName>
    <definedName name="wrn.Cash._.V._.LY." hidden="1">{"cash",#N/A,FALSE,"Aerospace";"cash",#N/A,FALSE,"Engines";"cash",#N/A,FALSE,"AES";"cash",#N/A,FALSE,"ES";"cash",#N/A,FALSE,"CAS";"cash",#N/A,FALSE,"ATSC";"cash",#N/A,FALSE,"FMT";"cash",#N/A,FALSE,"Aero Other";"cash",#N/A,FALSE,"Judgement"}</definedName>
    <definedName name="wrn.Cash._.V._.Prior." hidden="1">{"cash",#N/A,FALSE,"Aero V prior";"cash",#N/A,FALSE,"Eng V Prior";"cash",#N/A,FALSE,"AES V Prior";"cash",#N/A,FALSE,"ES V Prior";"cash",#N/A,FALSE,"CAS V Prior";"cash",#N/A,FALSE,"ATSC V Prior";"cash",#N/A,FALSE,"FMT V Prior";"cash",#N/A,FALSE,"Aero Other V Prior";"cash",#N/A,FALSE,"Judge V Prior"}</definedName>
    <definedName name="wrn.Complete." hidden="1">{#N/A,#N/A,TRUE,"DCF Summary";#N/A,#N/A,TRUE,"Casema";#N/A,#N/A,TRUE,"UK";#N/A,#N/A,TRUE,"RCF";#N/A,#N/A,TRUE,"Intercable CZ";#N/A,#N/A,TRUE,"Interkabel P";#N/A,#N/A,TRUE,"LBO-Total";#N/A,#N/A,TRUE,"LBO-Casema"}</definedName>
    <definedName name="wrn.DCF._.Only." hidden="1">{#N/A,#N/A,FALSE,"DCF Summary";#N/A,#N/A,FALSE,"Casema";#N/A,#N/A,FALSE,"Casema NoTel";#N/A,#N/A,FALSE,"UK";#N/A,#N/A,FALSE,"RCF";#N/A,#N/A,FALSE,"Intercable CZ";#N/A,#N/A,FALSE,"Interkabel P"}</definedName>
    <definedName name="wrn.DCF_Terminal_Value_qchm." hidden="1">{"qchm_dcf",#N/A,FALSE,"QCHMDCF2";"qchm_terminal",#N/A,FALSE,"QCHMDCF2"}</definedName>
    <definedName name="wrn.djall." hidden="1">{"djcash",#N/A,FALSE,"DJann";"djinc",#N/A,FALSE,"DJann";"djtaxes",#N/A,FALSE,"DJann";"djbuspub",#N/A,FALSE,"DJann";"djwall",#N/A,FALSE,"DJann";"djcompprs",#N/A,FALSE,"DJann";"djteler",#N/A,FALSE,"DJann"}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RT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Model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_Model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cpall." hidden="1">{"ecpcash",#N/A,FALSE,"ECPann";"ecpinc",#N/A,FALSE,"ECPann";"ecpindia",#N/A,FALSE,"ECPann";"ecpmun",#N/A,FALSE,"ECPann";"ecpphoenix",#N/A,FALSE,"ECPann";"ecpothe",#N/A,FALSE,"ECPann";"ecpbalsht",#N/A,FALSE,"ECPann"}</definedName>
    <definedName name="wrn.EPS._.print." hidden="1">{"EPS1",#N/A,FALSE,"merger"}</definedName>
    <definedName name="wrn.External." hidden="1">{"External_Annual_Income",#N/A,FALSE,"External";"External_Quarterly_Income",#N/A,FALSE,"External"}</definedName>
    <definedName name="wrn.Full._.Report." hidden="1">{"Assumptions",#N/A,FALSE,"Sheet1";"Main Report",#N/A,FALSE,"Sheet1";"Results",#N/A,FALSE,"Sheet1";"Advances",#N/A,FALSE,"Sheet1"}</definedName>
    <definedName name="wrn.GCIall." hidden="1">{"gcicash",#N/A,FALSE,"GCIINC";"gciinc",#N/A,FALSE,"GCIINC";"gciexclusa",#N/A,FALSE,"GCIINC";"usatdy",#N/A,FALSE,"GCIINC"}</definedName>
    <definedName name="wrn.handout." hidden="1">{#N/A,#N/A,FALSE,"income st";#N/A,#N/A,FALSE,"cash flow";#N/A,#N/A,FALSE,"bal sheet";#N/A,#N/A,FALSE,"inc. print";#N/A,#N/A,FALSE,"segments"}</definedName>
    <definedName name="wrn.Income._.Statement." hidden="1">{#N/A,#N/A,FALSE,"Report Print"}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K3._.Annual." hidden="1">{"K3Cash",#N/A,FALSE,"Ann";"K3Income",#N/A,FALSE,"Ann";"K3Educ",#N/A,FALSE,"Ann";"K3media",#N/A,FALSE,"Ann";"K3Info",#N/A,FALSE,"Ann";"K3Valuation",#N/A,FALSE,"Ann"}</definedName>
    <definedName name="wrn.K3._.Quarterly." hidden="1">{"K3 first",#N/A,FALSE,"Qtr.";"K3 second",#N/A,FALSE,"Qtr.";"K3 Third",#N/A,FALSE,"Qtr.";"K3 Fourth",#N/A,FALSE,"Qtr.";"K3 Full",#N/A,FALSE,"Qtr."}</definedName>
    <definedName name="wrn.kriall." hidden="1">{"kricash",#N/A,FALSE,"INC";"kriinc",#N/A,FALSE,"INC";"krimiami",#N/A,FALSE,"INC";"kriother",#N/A,FALSE,"INC";"kripapers",#N/A,FALSE,"INC"}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ster_Income." hidden="1">{"Annual_Income",#N/A,FALSE,"Master Model";"Quarterly_Income",#N/A,FALSE,"Master Model"}</definedName>
    <definedName name="wrn.merger._.BS._.print." hidden="1">{"merger2",#N/A,FALSE,"merger"}</definedName>
    <definedName name="wrn.mhpall." hidden="1">{"mhpcash",#N/A,FALSE,"MHPNEWX";"mhpinc",#N/A,FALSE,"MHPNEWX";"mhptax",#N/A,FALSE,"MHPNEWX";"mhpbroad",#N/A,FALSE,"MHPNEWX";"mhpeduc",#N/A,FALSE,"MHPNEWX";"mhpfin",#N/A,FALSE,"MHPNEWX";"mhpinfo",#N/A,FALSE,"MHPNEWX"}</definedName>
    <definedName name="wrn.Model." hidden="1">{#N/A,#N/A,FALSE,"Cover";#N/A,#N/A,FALSE,"LUMI";#N/A,#N/A,FALSE,"COMD";#N/A,#N/A,FALSE,"Valuation";#N/A,#N/A,FALSE,"Assumptions";#N/A,#N/A,FALSE,"Pooling";#N/A,#N/A,FALSE,"BalanceSheet"}</definedName>
    <definedName name="wrn.nytaann." hidden="1">{"nytacash",#N/A,FALSE,"GLOBEINC";"nytainc",#N/A,FALSE,"GLOBEINC";"nytanyt",#N/A,FALSE,"GLOBEINC";"nytareg",#N/A,FALSE,"GLOBEINC";"nytaglobe",#N/A,FALSE,"GLOBEINC";"nytapprttl",#N/A,FALSE,"GLOBEINC"}</definedName>
    <definedName name="wrn.PFALL.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wrn.PL1._.print." hidden="1">{"PL11",#N/A,FALSE,"input"}</definedName>
    <definedName name="wrn.Print._.All._.Output." hidden="1">{"Public Market Overview",#N/A,TRUE,"PMO";"Transaction assumptions",#N/A,TRUE,"Transaction Inputs";"Pro forma I/S and S/CF",#N/A,TRUE,"IS and CF";"Goodwill calculations",#N/A,TRUE,"Asset Write-up";"Pro forma acc-dil",#N/A,TRUE,"ACC-DIL";"Public Market Overview",#N/A,TRUE,"PMO";"Trading comparables",#N/A,TRUE,"Public Market Stats";"Pro forma Credit Statistics",#N/A,TRUE,"Credit Stats";"At Various Prices (AVP)",#N/A,TRUE,"AVP";"Contribution Analysis",#N/A,TRUE,"Contribution";"Value creation",#N/A,TRUE,"Value Creation";"Trading comparables",#N/A,TRUE,"Peer Comparables Analysis"}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summary._.sheets." hidden="1">{"summary1",#N/A,TRUE,"Comps";"summary2",#N/A,TRUE,"Comps";"summary3",#N/A,TRUE,"Comps"}</definedName>
    <definedName name="wrn.Print_All.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Print_Index." hidden="1">{"Index",#N/A,FALSE,"Index"}</definedName>
    <definedName name="wrn.Print_model.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qtr." hidden="1">{"nytasecond",#N/A,FALSE,"NYTQTRS";"nytafirst",#N/A,FALSE,"NYTQTRS";"nytathird",#N/A,FALSE,"NYTQTRS";"nytafourth",#N/A,FALSE,"NYTQTRS";"nytafull",#N/A,FALSE,"NYTQTRS"}</definedName>
    <definedName name="wrn.profit._.p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LY.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Prior._.Fcst..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wrn.prtall." hidden="1">{#N/A,#N/A,TRUE,"lawa";#N/A,#N/A,TRUE,"brazil";#N/A,#N/A,TRUE,"argentina";#N/A,#N/A,TRUE,"mexico";#N/A,#N/A,TRUE,"colombia";#N/A,#N/A,TRUE,"cent amer";#N/A,#N/A,TRUE,"venezuela";#N/A,#N/A,TRUE,"caribbean";#N/A,#N/A,TRUE,"HQ"}</definedName>
    <definedName name="wrn.Report_Page." hidden="1">{"Annual_Income",#N/A,FALSE,"Report Page";"Balance_Cash_Flow",#N/A,FALSE,"Report Page";"Quarterly_Income",#N/A,FALSE,"Report Page"}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Schedule_1A." hidden="1">{"Schedule_IA",#N/A,FALSE,"I-A"}</definedName>
    <definedName name="wrn.Schedule_1B." hidden="1">{"Schedule_1B",#N/A,FALSE,"I-B"}</definedName>
    <definedName name="wrn.Schedule_1C." hidden="1">{"Schedule_1C",#N/A,FALSE,"I-C"}</definedName>
    <definedName name="wrn.Schedule_1D." hidden="1">{"Schedule_1D",#N/A,FALSE,"I-D"}</definedName>
    <definedName name="wrn.Schedule_I." hidden="1">{"Schedule_I",#N/A,FALSE,"I"}</definedName>
    <definedName name="wrn.special." hidden="1">{"p92043",#N/A,FALSE,"ProForma";"p92044",#N/A,FALSE,"ProForma"}</definedName>
    <definedName name="wrn.sspall." hidden="1">{"sspcash",#N/A,FALSE,"EWSINCX";"sspinc",#N/A,FALSE,"EWSINCX";"ssptax",#N/A,FALSE,"EWSINCX";"ssppub",#N/A,FALSE,"EWSINCX";"sspperchgetc",#N/A,FALSE,"EWSINCX";"sspevan",#N/A,FALSE,"EWSINCX";"sspbroad",#N/A,FALSE,"EWSINCX";"sspbroadcont",#N/A,FALSE,"EWSINCX";"sspcable",#N/A,FALSE,"EWSINCX";"sspent",#N/A,FALSE,"EWSINCX"}</definedName>
    <definedName name="wrn.Summary." hidden="1">{"Summary",#N/A,FALSE,"Model"}</definedName>
    <definedName name="wrn.TARGET._.DCF." hidden="1">{"targetdcf",#N/A,FALSE,"Merger consequences";"TARGETASSU",#N/A,FALSE,"Merger consequences";"TERMINAL VALUE",#N/A,FALSE,"Merger consequences"}</definedName>
    <definedName name="wrn.TMCALL." hidden="1">{"tmccash",#N/A,FALSE,"INCX";"tmcinc",#N/A,FALSE,"INCX";"tmcpretx",#N/A,FALSE,"INCX";"tmcadrev",#N/A,FALSE,"INCX";"tmcbooks",#N/A,FALSE,"INCX"}</definedName>
    <definedName name="wrn.trball." hidden="1">{"trbcash",#N/A,FALSE,"INCPF";"trbinc",#N/A,FALSE,"INCPF";"trbchic",#N/A,FALSE,"INCPF";"trbadrev",#N/A,FALSE,"INCPF";"trbstns",#N/A,FALSE,"INCPF";"trbtvstns",#N/A,FALSE,"INCPF"}</definedName>
    <definedName name="wrn.wpoall." hidden="1">{"wpocash",#N/A,FALSE,"WPOALLT";"wpoinc",#N/A,FALSE,"WPOALLT";"wpoexcl",#N/A,FALSE,"WPOALLT";"wpocable",#N/A,FALSE,"WPOALLT";"wpobroad",#N/A,FALSE,"WPOALLT";"wpopost",#N/A,FALSE,"WPOALLT";"wponwsweek",#N/A,FALSE,"WPOALLT"}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" hidden="1">{#N/A,#N/A,FALSE,"Report Print"}</definedName>
    <definedName name="xxxxxxxxx">#REF!</definedName>
    <definedName name="year">#REF!</definedName>
    <definedName name="Year1">#REF!</definedName>
    <definedName name="Year2">#REF!</definedName>
    <definedName name="Year3">#REF!</definedName>
    <definedName name="ymye2">#REF!</definedName>
    <definedName name="YR00">#REF!</definedName>
    <definedName name="Yr01v00">#REF!</definedName>
    <definedName name="Yr02v01">#REF!</definedName>
    <definedName name="Yr03v02">#REF!</definedName>
    <definedName name="Yr04v03">#REF!</definedName>
    <definedName name="Yr05v04">#REF!</definedName>
    <definedName name="Yr06v05">#REF!</definedName>
    <definedName name="YTD">#REF!</definedName>
    <definedName name="yyyyy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Z">#REF!</definedName>
    <definedName name="zzzzz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65" i="6" l="1"/>
  <c r="Y169" i="6" l="1"/>
  <c r="Y164" i="6"/>
  <c r="Y172" i="6" s="1"/>
  <c r="V163" i="6"/>
  <c r="W163" i="6"/>
  <c r="X163" i="6"/>
  <c r="V164" i="6"/>
  <c r="W164" i="6"/>
  <c r="X164" i="6"/>
  <c r="V165" i="6"/>
  <c r="W165" i="6"/>
  <c r="X165" i="6"/>
  <c r="Y144" i="6"/>
  <c r="Y133" i="6"/>
  <c r="Y163" i="6"/>
  <c r="Y171" i="6" s="1"/>
  <c r="Y104" i="6"/>
  <c r="Y90" i="6"/>
  <c r="Y152" i="6" l="1"/>
  <c r="Y154" i="6" s="1"/>
  <c r="Y157" i="6" s="1"/>
  <c r="Y83" i="5"/>
  <c r="Y70" i="6"/>
  <c r="Y97" i="6"/>
  <c r="Y98" i="6" s="1"/>
  <c r="Y105" i="6" s="1"/>
  <c r="Y78" i="6"/>
  <c r="Y79" i="6" l="1"/>
  <c r="Y6" i="6" l="1"/>
  <c r="Y7" i="6"/>
  <c r="Y8" i="6"/>
  <c r="Y26" i="6"/>
  <c r="Y24" i="6"/>
  <c r="Y21" i="6"/>
  <c r="Y20" i="6"/>
  <c r="Y19" i="6"/>
  <c r="Y17" i="6"/>
  <c r="Y16" i="6"/>
  <c r="Y15" i="6"/>
  <c r="Y14" i="6"/>
  <c r="Y11" i="6"/>
  <c r="Y10" i="6"/>
  <c r="Y40" i="6"/>
  <c r="Y50" i="6"/>
  <c r="Y37" i="6"/>
  <c r="Y22" i="6" l="1"/>
  <c r="Y12" i="6"/>
  <c r="Y9" i="6"/>
  <c r="Y13" i="6" s="1"/>
  <c r="Y18" i="6" s="1"/>
  <c r="Y41" i="6"/>
  <c r="Y46" i="6" s="1"/>
  <c r="Y51" i="6" s="1"/>
  <c r="Y23" i="6" l="1"/>
  <c r="Y25" i="6" s="1"/>
  <c r="Y27" i="6" s="1"/>
  <c r="Y170" i="6"/>
  <c r="Y173" i="6" s="1"/>
  <c r="Y53" i="6"/>
  <c r="Y55" i="6" s="1"/>
  <c r="AB79" i="5"/>
  <c r="AA79" i="5"/>
  <c r="Y61" i="6"/>
  <c r="Y33" i="6"/>
  <c r="Y75" i="5" l="1"/>
  <c r="Y74" i="5"/>
  <c r="Y57" i="5" l="1"/>
  <c r="Y49" i="5"/>
  <c r="Y39" i="5" l="1"/>
  <c r="Y24" i="5"/>
  <c r="Y16" i="5"/>
  <c r="AB31" i="5" l="1"/>
  <c r="AA31" i="5"/>
  <c r="AA32" i="5"/>
  <c r="AB32" i="5"/>
  <c r="AB30" i="5"/>
  <c r="AA30" i="5"/>
  <c r="AB25" i="5"/>
  <c r="AA25" i="5"/>
  <c r="AB33" i="5"/>
  <c r="AA33" i="5"/>
  <c r="AB26" i="5"/>
  <c r="AA26" i="5"/>
  <c r="AB34" i="5"/>
  <c r="AA34" i="5"/>
  <c r="AB27" i="5"/>
  <c r="AA27" i="5"/>
  <c r="AB35" i="5"/>
  <c r="AA35" i="5"/>
  <c r="AA28" i="5"/>
  <c r="AB28" i="5"/>
  <c r="AB36" i="5"/>
  <c r="AA36" i="5"/>
  <c r="AB29" i="5"/>
  <c r="AA29" i="5"/>
  <c r="V48" i="6" l="1"/>
  <c r="W48" i="6"/>
  <c r="U26" i="6" l="1"/>
  <c r="Q26" i="6"/>
  <c r="X129" i="6" l="1"/>
  <c r="X126" i="6"/>
  <c r="X123" i="6"/>
  <c r="X152" i="6" l="1"/>
  <c r="X144" i="6"/>
  <c r="X104" i="6"/>
  <c r="X97" i="6"/>
  <c r="X90" i="6"/>
  <c r="X78" i="6"/>
  <c r="X70" i="6"/>
  <c r="X50" i="6"/>
  <c r="X40" i="6"/>
  <c r="X37" i="6"/>
  <c r="X26" i="6"/>
  <c r="X24" i="6"/>
  <c r="X21" i="6"/>
  <c r="X20" i="6"/>
  <c r="X19" i="6"/>
  <c r="X17" i="6"/>
  <c r="X16" i="6"/>
  <c r="X15" i="6"/>
  <c r="X14" i="6"/>
  <c r="X11" i="6"/>
  <c r="X10" i="6"/>
  <c r="X8" i="6"/>
  <c r="X7" i="6"/>
  <c r="X6" i="6"/>
  <c r="J78" i="9"/>
  <c r="J77" i="9"/>
  <c r="J36" i="9"/>
  <c r="J35" i="9"/>
  <c r="J34" i="9"/>
  <c r="J33" i="9"/>
  <c r="J32" i="9"/>
  <c r="J31" i="9"/>
  <c r="J30" i="9"/>
  <c r="J29" i="9"/>
  <c r="J28" i="9"/>
  <c r="J27" i="9"/>
  <c r="J26" i="9"/>
  <c r="J25" i="9"/>
  <c r="X12" i="6" l="1"/>
  <c r="X9" i="6"/>
  <c r="X22" i="6"/>
  <c r="X41" i="6"/>
  <c r="X46" i="6" s="1"/>
  <c r="X51" i="6" s="1"/>
  <c r="X53" i="6" s="1"/>
  <c r="X171" i="6"/>
  <c r="X172" i="6"/>
  <c r="X98" i="6"/>
  <c r="X105" i="6" s="1"/>
  <c r="X79" i="6"/>
  <c r="X55" i="6" l="1"/>
  <c r="X112" i="6"/>
  <c r="X133" i="6" s="1"/>
  <c r="X13" i="6"/>
  <c r="X18" i="6" s="1"/>
  <c r="X170" i="6" s="1"/>
  <c r="X173" i="6" s="1"/>
  <c r="X75" i="5"/>
  <c r="X23" i="6"/>
  <c r="X25" i="6" s="1"/>
  <c r="X27" i="6" s="1"/>
  <c r="X154" i="6" l="1"/>
  <c r="X157" i="6" s="1"/>
  <c r="AA75" i="5"/>
  <c r="W6" i="6"/>
  <c r="L165" i="6" l="1"/>
  <c r="K165" i="6"/>
  <c r="J165" i="6"/>
  <c r="I165" i="6"/>
  <c r="L164" i="6"/>
  <c r="K164" i="6"/>
  <c r="J164" i="6"/>
  <c r="I164" i="6"/>
  <c r="L163" i="6"/>
  <c r="K163" i="6"/>
  <c r="J163" i="6"/>
  <c r="I163" i="6"/>
  <c r="P165" i="6"/>
  <c r="O165" i="6"/>
  <c r="N165" i="6"/>
  <c r="M165" i="6"/>
  <c r="P164" i="6"/>
  <c r="O164" i="6"/>
  <c r="N164" i="6"/>
  <c r="M164" i="6"/>
  <c r="P163" i="6"/>
  <c r="P171" i="6" s="1"/>
  <c r="O163" i="6"/>
  <c r="O171" i="6" s="1"/>
  <c r="N163" i="6"/>
  <c r="N171" i="6" s="1"/>
  <c r="M163" i="6"/>
  <c r="M171" i="6" s="1"/>
  <c r="Q165" i="6"/>
  <c r="Q164" i="6"/>
  <c r="Q163" i="6"/>
  <c r="Q171" i="6" s="1"/>
  <c r="T165" i="6"/>
  <c r="S165" i="6"/>
  <c r="R165" i="6"/>
  <c r="T164" i="6"/>
  <c r="S164" i="6"/>
  <c r="R164" i="6"/>
  <c r="T163" i="6"/>
  <c r="T171" i="6" s="1"/>
  <c r="S163" i="6"/>
  <c r="S171" i="6" s="1"/>
  <c r="R163" i="6"/>
  <c r="R171" i="6" s="1"/>
  <c r="U165" i="6"/>
  <c r="U164" i="6"/>
  <c r="U172" i="6" s="1"/>
  <c r="U163" i="6"/>
  <c r="U171" i="6" s="1"/>
  <c r="V171" i="6"/>
  <c r="W171" i="6"/>
  <c r="W16" i="6"/>
  <c r="V16" i="6"/>
  <c r="U16" i="6"/>
  <c r="W15" i="6"/>
  <c r="V15" i="6"/>
  <c r="U15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P6" i="6"/>
  <c r="P7" i="6"/>
  <c r="P8" i="6"/>
  <c r="P10" i="6"/>
  <c r="P11" i="6"/>
  <c r="P12" i="6" s="1"/>
  <c r="P14" i="6"/>
  <c r="P15" i="6"/>
  <c r="P17" i="6"/>
  <c r="P19" i="6"/>
  <c r="P20" i="6"/>
  <c r="P21" i="6"/>
  <c r="P24" i="6"/>
  <c r="P26" i="6"/>
  <c r="T6" i="6"/>
  <c r="T7" i="6"/>
  <c r="T8" i="6"/>
  <c r="T10" i="6"/>
  <c r="T11" i="6"/>
  <c r="T14" i="6"/>
  <c r="T15" i="6"/>
  <c r="T17" i="6"/>
  <c r="T19" i="6"/>
  <c r="T20" i="6"/>
  <c r="T21" i="6"/>
  <c r="T24" i="6"/>
  <c r="T26" i="6"/>
  <c r="W129" i="6"/>
  <c r="W126" i="6"/>
  <c r="T12" i="6" l="1"/>
  <c r="R172" i="6"/>
  <c r="P172" i="6"/>
  <c r="M172" i="6"/>
  <c r="T22" i="6"/>
  <c r="N172" i="6"/>
  <c r="T9" i="6"/>
  <c r="Q172" i="6"/>
  <c r="O172" i="6"/>
  <c r="P9" i="6"/>
  <c r="W172" i="6"/>
  <c r="V172" i="6"/>
  <c r="S172" i="6"/>
  <c r="P22" i="6"/>
  <c r="T172" i="6"/>
  <c r="T13" i="6" l="1"/>
  <c r="T18" i="6" s="1"/>
  <c r="T75" i="5" s="1"/>
  <c r="P13" i="6"/>
  <c r="P18" i="6" s="1"/>
  <c r="P170" i="6" s="1"/>
  <c r="P173" i="6" s="1"/>
  <c r="V126" i="6"/>
  <c r="T23" i="6" l="1"/>
  <c r="T25" i="6" s="1"/>
  <c r="T27" i="6" s="1"/>
  <c r="T170" i="6"/>
  <c r="T173" i="6" s="1"/>
  <c r="P23" i="6"/>
  <c r="P25" i="6" s="1"/>
  <c r="P27" i="6" s="1"/>
  <c r="P75" i="5"/>
  <c r="U129" i="6"/>
  <c r="U126" i="6"/>
  <c r="T129" i="6"/>
  <c r="T126" i="6"/>
  <c r="T123" i="6"/>
  <c r="T40" i="6"/>
  <c r="W152" i="6"/>
  <c r="W144" i="6"/>
  <c r="W133" i="6"/>
  <c r="X83" i="5" s="1"/>
  <c r="AA83" i="5" s="1"/>
  <c r="W104" i="6"/>
  <c r="W97" i="6"/>
  <c r="W90" i="6"/>
  <c r="W78" i="6"/>
  <c r="W70" i="6"/>
  <c r="W50" i="6"/>
  <c r="W40" i="6"/>
  <c r="W37" i="6"/>
  <c r="W26" i="6"/>
  <c r="W24" i="6"/>
  <c r="W21" i="6"/>
  <c r="W20" i="6"/>
  <c r="W19" i="6"/>
  <c r="W17" i="6"/>
  <c r="W14" i="6"/>
  <c r="W11" i="6"/>
  <c r="W10" i="6"/>
  <c r="W8" i="6"/>
  <c r="W7" i="6"/>
  <c r="W154" i="6" l="1"/>
  <c r="W157" i="6" s="1"/>
  <c r="W98" i="6"/>
  <c r="W79" i="6"/>
  <c r="W41" i="6"/>
  <c r="W46" i="6" s="1"/>
  <c r="W51" i="6" s="1"/>
  <c r="W53" i="6" s="1"/>
  <c r="W22" i="6"/>
  <c r="W12" i="6"/>
  <c r="W9" i="6"/>
  <c r="W105" i="6" l="1"/>
  <c r="W55" i="6"/>
  <c r="W13" i="6"/>
  <c r="W18" i="6" s="1"/>
  <c r="W23" i="6" l="1"/>
  <c r="W25" i="6" s="1"/>
  <c r="W27" i="6" s="1"/>
  <c r="W170" i="6"/>
  <c r="W173" i="6" s="1"/>
  <c r="W75" i="5"/>
  <c r="S126" i="6" l="1"/>
  <c r="R126" i="6" l="1"/>
  <c r="Q131" i="6"/>
  <c r="Q126" i="6"/>
  <c r="Q69" i="6"/>
  <c r="P129" i="6"/>
  <c r="P126" i="6"/>
  <c r="P123" i="6"/>
  <c r="P69" i="6"/>
  <c r="O69" i="6" l="1"/>
  <c r="V152" i="6" l="1"/>
  <c r="U152" i="6"/>
  <c r="T152" i="6"/>
  <c r="S152" i="6"/>
  <c r="R152" i="6"/>
  <c r="Q152" i="6"/>
  <c r="P152" i="6"/>
  <c r="O152" i="6"/>
  <c r="M152" i="6"/>
  <c r="L152" i="6"/>
  <c r="K152" i="6"/>
  <c r="J152" i="6"/>
  <c r="I152" i="6"/>
  <c r="H152" i="6"/>
  <c r="G152" i="6"/>
  <c r="F152" i="6"/>
  <c r="E152" i="6"/>
  <c r="D152" i="6"/>
  <c r="N152" i="6"/>
  <c r="N69" i="6"/>
  <c r="M69" i="6"/>
  <c r="L123" i="6"/>
  <c r="H123" i="6"/>
  <c r="L69" i="6"/>
  <c r="K69" i="6"/>
  <c r="J69" i="6"/>
  <c r="I69" i="6"/>
  <c r="G69" i="6"/>
  <c r="E131" i="6" l="1"/>
  <c r="V17" i="6" l="1"/>
  <c r="V26" i="6"/>
  <c r="V24" i="6"/>
  <c r="V21" i="6"/>
  <c r="V20" i="6"/>
  <c r="V19" i="6"/>
  <c r="V22" i="6" l="1"/>
  <c r="V104" i="6" l="1"/>
  <c r="V14" i="6"/>
  <c r="V11" i="6"/>
  <c r="V10" i="6"/>
  <c r="V8" i="6"/>
  <c r="V7" i="6"/>
  <c r="V6" i="6"/>
  <c r="V144" i="6"/>
  <c r="V133" i="6"/>
  <c r="V97" i="6"/>
  <c r="V90" i="6"/>
  <c r="V78" i="6"/>
  <c r="V70" i="6"/>
  <c r="V50" i="6"/>
  <c r="V40" i="6"/>
  <c r="V37" i="6"/>
  <c r="W83" i="5" l="1"/>
  <c r="V12" i="6"/>
  <c r="V9" i="6"/>
  <c r="V154" i="6"/>
  <c r="V157" i="6" s="1"/>
  <c r="V98" i="6"/>
  <c r="V105" i="6" s="1"/>
  <c r="V79" i="6"/>
  <c r="V41" i="6"/>
  <c r="V46" i="6" s="1"/>
  <c r="V51" i="6" s="1"/>
  <c r="V13" i="6" l="1"/>
  <c r="V18" i="6" s="1"/>
  <c r="V53" i="6"/>
  <c r="V23" i="6" l="1"/>
  <c r="V25" i="6" s="1"/>
  <c r="V170" i="6"/>
  <c r="V173" i="6" s="1"/>
  <c r="V75" i="5"/>
  <c r="V55" i="6"/>
  <c r="V27" i="6"/>
  <c r="Y76" i="5" l="1"/>
  <c r="U97" i="6"/>
  <c r="U24" i="6"/>
  <c r="U21" i="6"/>
  <c r="U20" i="6"/>
  <c r="U19" i="6"/>
  <c r="U17" i="6"/>
  <c r="U14" i="6"/>
  <c r="U11" i="6"/>
  <c r="U10" i="6"/>
  <c r="U8" i="6"/>
  <c r="U7" i="6"/>
  <c r="U6" i="6"/>
  <c r="U144" i="6"/>
  <c r="U133" i="6"/>
  <c r="U104" i="6"/>
  <c r="U90" i="6"/>
  <c r="U78" i="6"/>
  <c r="U70" i="6"/>
  <c r="U50" i="6"/>
  <c r="U40" i="6"/>
  <c r="U37" i="6"/>
  <c r="U83" i="5" l="1"/>
  <c r="AB83" i="5" s="1"/>
  <c r="V83" i="5"/>
  <c r="Y84" i="5" s="1"/>
  <c r="U22" i="6"/>
  <c r="U12" i="6"/>
  <c r="U154" i="6"/>
  <c r="U157" i="6" s="1"/>
  <c r="U98" i="6"/>
  <c r="U105" i="6" s="1"/>
  <c r="U79" i="6"/>
  <c r="U41" i="6"/>
  <c r="U46" i="6" s="1"/>
  <c r="U51" i="6" s="1"/>
  <c r="U9" i="6"/>
  <c r="X84" i="5" l="1"/>
  <c r="J81" i="9" s="1"/>
  <c r="U53" i="6"/>
  <c r="U13" i="6"/>
  <c r="U18" i="6" s="1"/>
  <c r="AA84" i="5" l="1"/>
  <c r="U170" i="6"/>
  <c r="U173" i="6" s="1"/>
  <c r="U75" i="5"/>
  <c r="U55" i="6"/>
  <c r="U23" i="6"/>
  <c r="U25" i="6" s="1"/>
  <c r="AB75" i="5" l="1"/>
  <c r="W76" i="5"/>
  <c r="X76" i="5"/>
  <c r="AA76" i="5" s="1"/>
  <c r="U27" i="6"/>
  <c r="T144" i="6"/>
  <c r="T133" i="6"/>
  <c r="T104" i="6"/>
  <c r="T97" i="6"/>
  <c r="T90" i="6"/>
  <c r="T78" i="6"/>
  <c r="T70" i="6"/>
  <c r="T50" i="6"/>
  <c r="T37" i="6"/>
  <c r="J75" i="9" l="1"/>
  <c r="T154" i="6"/>
  <c r="T157" i="6" s="1"/>
  <c r="T98" i="6"/>
  <c r="T105" i="6" s="1"/>
  <c r="T79" i="6"/>
  <c r="T41" i="6"/>
  <c r="T46" i="6" s="1"/>
  <c r="T51" i="6" s="1"/>
  <c r="T53" i="6" l="1"/>
  <c r="E51" i="9"/>
  <c r="E50" i="9"/>
  <c r="T55" i="6" l="1"/>
  <c r="I78" i="9"/>
  <c r="L78" i="9" s="1"/>
  <c r="I77" i="9"/>
  <c r="L77" i="9" s="1"/>
  <c r="I34" i="9"/>
  <c r="L34" i="9" s="1"/>
  <c r="I33" i="9"/>
  <c r="L33" i="9" s="1"/>
  <c r="I35" i="9"/>
  <c r="L35" i="9" s="1"/>
  <c r="I31" i="9"/>
  <c r="L31" i="9" s="1"/>
  <c r="I27" i="9"/>
  <c r="L27" i="9" s="1"/>
  <c r="I26" i="9"/>
  <c r="L26" i="9" s="1"/>
  <c r="I25" i="9" l="1"/>
  <c r="L25" i="9" s="1"/>
  <c r="I28" i="9"/>
  <c r="L28" i="9" s="1"/>
  <c r="I36" i="9"/>
  <c r="L36" i="9" s="1"/>
  <c r="I29" i="9"/>
  <c r="L29" i="9" s="1"/>
  <c r="I30" i="9"/>
  <c r="L30" i="9" s="1"/>
  <c r="I32" i="9"/>
  <c r="L32" i="9" s="1"/>
  <c r="S6" i="6" l="1"/>
  <c r="S104" i="6" l="1"/>
  <c r="S97" i="6"/>
  <c r="S144" i="6"/>
  <c r="S133" i="6"/>
  <c r="S90" i="6"/>
  <c r="S78" i="6"/>
  <c r="S70" i="6"/>
  <c r="S50" i="6"/>
  <c r="S40" i="6"/>
  <c r="S37" i="6"/>
  <c r="S26" i="6"/>
  <c r="S24" i="6"/>
  <c r="S21" i="6"/>
  <c r="S20" i="6"/>
  <c r="S19" i="6"/>
  <c r="S17" i="6"/>
  <c r="S15" i="6"/>
  <c r="S14" i="6"/>
  <c r="S11" i="6"/>
  <c r="S10" i="6"/>
  <c r="S8" i="6"/>
  <c r="S7" i="6"/>
  <c r="R26" i="6"/>
  <c r="R24" i="6"/>
  <c r="R21" i="6"/>
  <c r="R20" i="6"/>
  <c r="R19" i="6"/>
  <c r="R17" i="6"/>
  <c r="R15" i="6"/>
  <c r="R14" i="6"/>
  <c r="R11" i="6"/>
  <c r="R10" i="6"/>
  <c r="R8" i="6"/>
  <c r="R7" i="6"/>
  <c r="R6" i="6"/>
  <c r="T83" i="5" l="1"/>
  <c r="R22" i="6"/>
  <c r="R9" i="6"/>
  <c r="R12" i="6"/>
  <c r="S79" i="6"/>
  <c r="S154" i="6"/>
  <c r="S157" i="6" s="1"/>
  <c r="S98" i="6"/>
  <c r="S22" i="6"/>
  <c r="S9" i="6"/>
  <c r="S12" i="6"/>
  <c r="S41" i="6"/>
  <c r="S46" i="6" s="1"/>
  <c r="S51" i="6" s="1"/>
  <c r="W84" i="5" l="1"/>
  <c r="S105" i="6"/>
  <c r="R13" i="6"/>
  <c r="R18" i="6" s="1"/>
  <c r="R170" i="6" s="1"/>
  <c r="R173" i="6" s="1"/>
  <c r="S53" i="6"/>
  <c r="S13" i="6"/>
  <c r="S18" i="6" s="1"/>
  <c r="S170" i="6" l="1"/>
  <c r="S173" i="6" s="1"/>
  <c r="S75" i="5"/>
  <c r="R23" i="6"/>
  <c r="R25" i="6" s="1"/>
  <c r="R75" i="5"/>
  <c r="S55" i="6"/>
  <c r="R27" i="6"/>
  <c r="S23" i="6"/>
  <c r="S25" i="6" s="1"/>
  <c r="R97" i="6"/>
  <c r="R144" i="6"/>
  <c r="R133" i="6"/>
  <c r="R104" i="6"/>
  <c r="R90" i="6"/>
  <c r="R78" i="6"/>
  <c r="R70" i="6"/>
  <c r="R50" i="6"/>
  <c r="R40" i="6"/>
  <c r="R37" i="6"/>
  <c r="U76" i="5" l="1"/>
  <c r="AB76" i="5" s="1"/>
  <c r="S83" i="5"/>
  <c r="V76" i="5"/>
  <c r="S27" i="6"/>
  <c r="R41" i="6"/>
  <c r="R46" i="6" s="1"/>
  <c r="R51" i="6" s="1"/>
  <c r="R154" i="6"/>
  <c r="R157" i="6" s="1"/>
  <c r="R98" i="6"/>
  <c r="R105" i="6" s="1"/>
  <c r="R79" i="6"/>
  <c r="V84" i="5" l="1"/>
  <c r="R53" i="6"/>
  <c r="Q24" i="6"/>
  <c r="Q21" i="6"/>
  <c r="Q20" i="6"/>
  <c r="Q19" i="6"/>
  <c r="Q17" i="6"/>
  <c r="Q15" i="6"/>
  <c r="Q14" i="6"/>
  <c r="Q11" i="6"/>
  <c r="Q10" i="6"/>
  <c r="Q12" i="6" s="1"/>
  <c r="Q8" i="6"/>
  <c r="Q7" i="6"/>
  <c r="Q6" i="6"/>
  <c r="Q144" i="6"/>
  <c r="Q133" i="6"/>
  <c r="Q104" i="6"/>
  <c r="Q97" i="6"/>
  <c r="Q90" i="6"/>
  <c r="Q78" i="6"/>
  <c r="Q70" i="6"/>
  <c r="Q50" i="6"/>
  <c r="Q40" i="6"/>
  <c r="Q37" i="6"/>
  <c r="Q83" i="5" l="1"/>
  <c r="R83" i="5"/>
  <c r="U84" i="5" s="1"/>
  <c r="AB84" i="5" s="1"/>
  <c r="R55" i="6"/>
  <c r="Q154" i="6"/>
  <c r="Q157" i="6" s="1"/>
  <c r="Q98" i="6"/>
  <c r="Q105" i="6" s="1"/>
  <c r="Q79" i="6"/>
  <c r="Q22" i="6"/>
  <c r="Q41" i="6"/>
  <c r="Q46" i="6" s="1"/>
  <c r="Q51" i="6" s="1"/>
  <c r="Q9" i="6"/>
  <c r="Q13" i="6" l="1"/>
  <c r="Q18" i="6" s="1"/>
  <c r="T84" i="5"/>
  <c r="Q23" i="6"/>
  <c r="Q53" i="6"/>
  <c r="Q75" i="5" l="1"/>
  <c r="S76" i="5" s="1"/>
  <c r="Q170" i="6"/>
  <c r="Q173" i="6" s="1"/>
  <c r="T76" i="5"/>
  <c r="Q55" i="6"/>
  <c r="Q25" i="6"/>
  <c r="P50" i="6"/>
  <c r="Q27" i="6" l="1"/>
  <c r="P144" i="6"/>
  <c r="P133" i="6"/>
  <c r="P104" i="6"/>
  <c r="P97" i="6"/>
  <c r="P90" i="6"/>
  <c r="P78" i="6"/>
  <c r="P70" i="6"/>
  <c r="P40" i="6"/>
  <c r="P37" i="6"/>
  <c r="H31" i="9"/>
  <c r="H36" i="9"/>
  <c r="H35" i="9"/>
  <c r="H34" i="9"/>
  <c r="H33" i="9"/>
  <c r="H32" i="9"/>
  <c r="H28" i="9"/>
  <c r="H26" i="9"/>
  <c r="H25" i="9"/>
  <c r="H27" i="9" l="1"/>
  <c r="H29" i="9"/>
  <c r="H30" i="9"/>
  <c r="P154" i="6"/>
  <c r="P157" i="6" s="1"/>
  <c r="P98" i="6"/>
  <c r="P105" i="6" s="1"/>
  <c r="P79" i="6"/>
  <c r="P41" i="6"/>
  <c r="P46" i="6" s="1"/>
  <c r="P51" i="6" s="1"/>
  <c r="P53" i="6" l="1"/>
  <c r="O144" i="6"/>
  <c r="O133" i="6"/>
  <c r="O104" i="6"/>
  <c r="O97" i="6"/>
  <c r="O90" i="6"/>
  <c r="O78" i="6"/>
  <c r="O70" i="6"/>
  <c r="O50" i="6"/>
  <c r="O40" i="6"/>
  <c r="O37" i="6"/>
  <c r="O26" i="6"/>
  <c r="O24" i="6"/>
  <c r="O21" i="6"/>
  <c r="O20" i="6"/>
  <c r="O19" i="6"/>
  <c r="O17" i="6"/>
  <c r="O15" i="6"/>
  <c r="O14" i="6"/>
  <c r="O11" i="6"/>
  <c r="O10" i="6"/>
  <c r="O8" i="6"/>
  <c r="O7" i="6"/>
  <c r="O6" i="6"/>
  <c r="P83" i="5" l="1"/>
  <c r="S84" i="5" s="1"/>
  <c r="P55" i="6"/>
  <c r="O12" i="6"/>
  <c r="O9" i="6"/>
  <c r="O154" i="6"/>
  <c r="O157" i="6" s="1"/>
  <c r="O98" i="6"/>
  <c r="O105" i="6" s="1"/>
  <c r="O22" i="6"/>
  <c r="O41" i="6"/>
  <c r="O46" i="6" s="1"/>
  <c r="O51" i="6" s="1"/>
  <c r="O79" i="6"/>
  <c r="N133" i="6"/>
  <c r="N144" i="6"/>
  <c r="N104" i="6"/>
  <c r="N97" i="6"/>
  <c r="N90" i="6"/>
  <c r="N78" i="6"/>
  <c r="N70" i="6"/>
  <c r="N50" i="6"/>
  <c r="N40" i="6"/>
  <c r="N37" i="6"/>
  <c r="N26" i="6"/>
  <c r="N24" i="6"/>
  <c r="N21" i="6"/>
  <c r="N20" i="6"/>
  <c r="N19" i="6"/>
  <c r="N17" i="6"/>
  <c r="N15" i="6"/>
  <c r="N14" i="6"/>
  <c r="N11" i="6"/>
  <c r="N10" i="6"/>
  <c r="N8" i="6"/>
  <c r="N7" i="6"/>
  <c r="N6" i="6"/>
  <c r="O83" i="5" l="1"/>
  <c r="R84" i="5" s="1"/>
  <c r="O53" i="6"/>
  <c r="O13" i="6"/>
  <c r="O18" i="6" s="1"/>
  <c r="N79" i="6"/>
  <c r="N154" i="6"/>
  <c r="N157" i="6" s="1"/>
  <c r="N98" i="6"/>
  <c r="N105" i="6" s="1"/>
  <c r="N22" i="6"/>
  <c r="N12" i="6"/>
  <c r="N41" i="6"/>
  <c r="N46" i="6" s="1"/>
  <c r="N51" i="6" s="1"/>
  <c r="N9" i="6"/>
  <c r="O75" i="5" l="1"/>
  <c r="R76" i="5" s="1"/>
  <c r="O170" i="6"/>
  <c r="O173" i="6" s="1"/>
  <c r="O55" i="6"/>
  <c r="O23" i="6"/>
  <c r="O25" i="6" s="1"/>
  <c r="N53" i="6"/>
  <c r="N13" i="6"/>
  <c r="N18" i="6" s="1"/>
  <c r="N75" i="5" l="1"/>
  <c r="Q76" i="5" s="1"/>
  <c r="N170" i="6"/>
  <c r="N173" i="6" s="1"/>
  <c r="N55" i="6"/>
  <c r="O27" i="6"/>
  <c r="N23" i="6"/>
  <c r="N25" i="6" s="1"/>
  <c r="M144" i="6"/>
  <c r="M133" i="6"/>
  <c r="M104" i="6"/>
  <c r="M97" i="6"/>
  <c r="M90" i="6"/>
  <c r="M78" i="6"/>
  <c r="M70" i="6"/>
  <c r="M50" i="6"/>
  <c r="M40" i="6"/>
  <c r="M37" i="6"/>
  <c r="M26" i="6"/>
  <c r="M24" i="6"/>
  <c r="M21" i="6"/>
  <c r="M20" i="6"/>
  <c r="M19" i="6"/>
  <c r="M17" i="6"/>
  <c r="M15" i="6"/>
  <c r="M14" i="6"/>
  <c r="M11" i="6"/>
  <c r="M10" i="6"/>
  <c r="M8" i="6"/>
  <c r="M7" i="6"/>
  <c r="M6" i="6"/>
  <c r="G36" i="9"/>
  <c r="F36" i="9"/>
  <c r="M36" i="9" s="1"/>
  <c r="E36" i="9"/>
  <c r="G35" i="9"/>
  <c r="F35" i="9"/>
  <c r="M35" i="9" s="1"/>
  <c r="E35" i="9"/>
  <c r="F34" i="9"/>
  <c r="M34" i="9" s="1"/>
  <c r="E34" i="9"/>
  <c r="G33" i="9"/>
  <c r="F33" i="9"/>
  <c r="M33" i="9" s="1"/>
  <c r="E33" i="9"/>
  <c r="G32" i="9"/>
  <c r="F32" i="9"/>
  <c r="M32" i="9" s="1"/>
  <c r="E32" i="9"/>
  <c r="G31" i="9"/>
  <c r="F31" i="9"/>
  <c r="M31" i="9" s="1"/>
  <c r="E31" i="9"/>
  <c r="G30" i="9"/>
  <c r="F30" i="9"/>
  <c r="M30" i="9" s="1"/>
  <c r="E30" i="9"/>
  <c r="G29" i="9"/>
  <c r="F29" i="9"/>
  <c r="M29" i="9" s="1"/>
  <c r="E29" i="9"/>
  <c r="F28" i="9"/>
  <c r="M28" i="9" s="1"/>
  <c r="E28" i="9"/>
  <c r="F27" i="9"/>
  <c r="M27" i="9" s="1"/>
  <c r="E27" i="9"/>
  <c r="F26" i="9"/>
  <c r="M26" i="9" s="1"/>
  <c r="E26" i="9"/>
  <c r="F25" i="9"/>
  <c r="M25" i="9" s="1"/>
  <c r="E25" i="9"/>
  <c r="M83" i="5" l="1"/>
  <c r="N83" i="5"/>
  <c r="Q84" i="5" s="1"/>
  <c r="N27" i="6"/>
  <c r="M154" i="6"/>
  <c r="M157" i="6" s="1"/>
  <c r="G25" i="9"/>
  <c r="G28" i="9"/>
  <c r="G27" i="9"/>
  <c r="G34" i="9"/>
  <c r="G26" i="9"/>
  <c r="M12" i="6"/>
  <c r="M98" i="6"/>
  <c r="M105" i="6" s="1"/>
  <c r="M79" i="6"/>
  <c r="M22" i="6"/>
  <c r="M41" i="6"/>
  <c r="M46" i="6" s="1"/>
  <c r="M51" i="6" s="1"/>
  <c r="M9" i="6"/>
  <c r="P84" i="5" l="1"/>
  <c r="M53" i="6"/>
  <c r="M13" i="6"/>
  <c r="M18" i="6" s="1"/>
  <c r="M75" i="5" l="1"/>
  <c r="P76" i="5" s="1"/>
  <c r="M170" i="6"/>
  <c r="M173" i="6" s="1"/>
  <c r="P174" i="6" s="1"/>
  <c r="P176" i="6" s="1"/>
  <c r="M55" i="6"/>
  <c r="M23" i="6"/>
  <c r="M25" i="6" s="1"/>
  <c r="L126" i="3"/>
  <c r="L122" i="3"/>
  <c r="K152" i="3"/>
  <c r="L152" i="3"/>
  <c r="K144" i="3"/>
  <c r="L144" i="3"/>
  <c r="K133" i="3"/>
  <c r="L133" i="3"/>
  <c r="H133" i="3"/>
  <c r="K102" i="3"/>
  <c r="L102" i="3"/>
  <c r="K95" i="3"/>
  <c r="L95" i="3"/>
  <c r="K88" i="3"/>
  <c r="L88" i="3"/>
  <c r="K76" i="3"/>
  <c r="K77" i="3" s="1"/>
  <c r="L76" i="3"/>
  <c r="K68" i="3"/>
  <c r="L68" i="3"/>
  <c r="K48" i="3"/>
  <c r="L48" i="3"/>
  <c r="K39" i="3"/>
  <c r="L39" i="3"/>
  <c r="K36" i="3"/>
  <c r="L36" i="3"/>
  <c r="L25" i="3"/>
  <c r="L23" i="3"/>
  <c r="L20" i="3"/>
  <c r="L19" i="3"/>
  <c r="L18" i="3"/>
  <c r="L16" i="3"/>
  <c r="L15" i="3"/>
  <c r="L14" i="3"/>
  <c r="L11" i="3"/>
  <c r="L10" i="3"/>
  <c r="L8" i="3"/>
  <c r="L7" i="3"/>
  <c r="L6" i="3"/>
  <c r="K25" i="3"/>
  <c r="K23" i="3"/>
  <c r="K20" i="3"/>
  <c r="K19" i="3"/>
  <c r="K18" i="3"/>
  <c r="K16" i="3"/>
  <c r="K15" i="3"/>
  <c r="K14" i="3"/>
  <c r="K11" i="3"/>
  <c r="K10" i="3"/>
  <c r="K12" i="3" s="1"/>
  <c r="K8" i="3"/>
  <c r="K7" i="3"/>
  <c r="K6" i="3"/>
  <c r="M27" i="6" l="1"/>
  <c r="L154" i="3"/>
  <c r="L157" i="3" s="1"/>
  <c r="K154" i="3"/>
  <c r="K157" i="3" s="1"/>
  <c r="L96" i="3"/>
  <c r="L103" i="3" s="1"/>
  <c r="L77" i="3"/>
  <c r="K96" i="3"/>
  <c r="K103" i="3" s="1"/>
  <c r="L21" i="3"/>
  <c r="L40" i="3"/>
  <c r="L44" i="3" s="1"/>
  <c r="L49" i="3" s="1"/>
  <c r="L51" i="3" s="1"/>
  <c r="L53" i="3" s="1"/>
  <c r="K21" i="3"/>
  <c r="L12" i="3"/>
  <c r="K40" i="3"/>
  <c r="K44" i="3" s="1"/>
  <c r="K49" i="3" s="1"/>
  <c r="K51" i="3" s="1"/>
  <c r="K53" i="3" s="1"/>
  <c r="K9" i="3"/>
  <c r="K13" i="3" s="1"/>
  <c r="K17" i="3" s="1"/>
  <c r="K22" i="3" s="1"/>
  <c r="K24" i="3" s="1"/>
  <c r="K26" i="3" s="1"/>
  <c r="L9" i="3"/>
  <c r="L13" i="3" l="1"/>
  <c r="L17" i="3" s="1"/>
  <c r="L22" i="3" s="1"/>
  <c r="L24" i="3" s="1"/>
  <c r="L26" i="3" s="1"/>
  <c r="L133" i="6" l="1"/>
  <c r="I144" i="6"/>
  <c r="J144" i="6"/>
  <c r="K144" i="6"/>
  <c r="L144" i="6"/>
  <c r="I133" i="6"/>
  <c r="I83" i="5" s="1"/>
  <c r="J133" i="6"/>
  <c r="J83" i="5" s="1"/>
  <c r="K133" i="6"/>
  <c r="K83" i="5" s="1"/>
  <c r="L104" i="6"/>
  <c r="L97" i="6"/>
  <c r="L90" i="6"/>
  <c r="L78" i="6"/>
  <c r="L70" i="6"/>
  <c r="L50" i="6"/>
  <c r="L40" i="6"/>
  <c r="L37" i="6"/>
  <c r="L26" i="6"/>
  <c r="L24" i="6"/>
  <c r="L21" i="6"/>
  <c r="L20" i="6"/>
  <c r="L19" i="6"/>
  <c r="L17" i="6"/>
  <c r="L15" i="6"/>
  <c r="L14" i="6"/>
  <c r="L11" i="6"/>
  <c r="L10" i="6"/>
  <c r="L8" i="6"/>
  <c r="L7" i="6"/>
  <c r="L6" i="6"/>
  <c r="J25" i="3"/>
  <c r="J23" i="3"/>
  <c r="J20" i="3"/>
  <c r="J19" i="3"/>
  <c r="J18" i="3"/>
  <c r="J21" i="3" s="1"/>
  <c r="J16" i="3"/>
  <c r="J15" i="3"/>
  <c r="J14" i="3"/>
  <c r="J11" i="3"/>
  <c r="J10" i="3"/>
  <c r="J12" i="3" s="1"/>
  <c r="J8" i="3"/>
  <c r="J7" i="3"/>
  <c r="J6" i="3"/>
  <c r="L83" i="5" l="1"/>
  <c r="O84" i="5" s="1"/>
  <c r="I154" i="6"/>
  <c r="I157" i="6" s="1"/>
  <c r="K154" i="6"/>
  <c r="K157" i="6" s="1"/>
  <c r="J154" i="6"/>
  <c r="J157" i="6" s="1"/>
  <c r="L41" i="6"/>
  <c r="L46" i="6" s="1"/>
  <c r="L51" i="6" s="1"/>
  <c r="L154" i="6"/>
  <c r="L157" i="6" s="1"/>
  <c r="L98" i="6"/>
  <c r="L105" i="6" s="1"/>
  <c r="L79" i="6"/>
  <c r="L22" i="6"/>
  <c r="L12" i="6"/>
  <c r="L9" i="6"/>
  <c r="J9" i="3"/>
  <c r="J13" i="3" s="1"/>
  <c r="J17" i="3" s="1"/>
  <c r="J22" i="3" s="1"/>
  <c r="J24" i="3" s="1"/>
  <c r="J26" i="3" s="1"/>
  <c r="N84" i="5" l="1"/>
  <c r="M84" i="5"/>
  <c r="L53" i="6"/>
  <c r="L13" i="6"/>
  <c r="L18" i="6" s="1"/>
  <c r="L75" i="5" s="1"/>
  <c r="O76" i="5" s="1"/>
  <c r="L55" i="6" l="1"/>
  <c r="L23" i="6"/>
  <c r="L25" i="6" s="1"/>
  <c r="K70" i="6"/>
  <c r="K78" i="6"/>
  <c r="K90" i="6"/>
  <c r="K97" i="6"/>
  <c r="K104" i="6"/>
  <c r="K37" i="6"/>
  <c r="K40" i="6"/>
  <c r="K50" i="6"/>
  <c r="K6" i="6"/>
  <c r="K7" i="6"/>
  <c r="K8" i="6"/>
  <c r="K10" i="6"/>
  <c r="K11" i="6"/>
  <c r="K14" i="6"/>
  <c r="K15" i="6"/>
  <c r="K17" i="6"/>
  <c r="K19" i="6"/>
  <c r="K20" i="6"/>
  <c r="K21" i="6"/>
  <c r="K24" i="6"/>
  <c r="K26" i="6"/>
  <c r="H144" i="6"/>
  <c r="G144" i="6"/>
  <c r="F144" i="6"/>
  <c r="E144" i="6"/>
  <c r="D144" i="6"/>
  <c r="G133" i="6"/>
  <c r="F133" i="6"/>
  <c r="E133" i="6"/>
  <c r="E83" i="5" s="1"/>
  <c r="D123" i="6"/>
  <c r="D133" i="6" s="1"/>
  <c r="J104" i="6"/>
  <c r="I104" i="6"/>
  <c r="H104" i="6"/>
  <c r="G104" i="6"/>
  <c r="F104" i="6"/>
  <c r="E104" i="6"/>
  <c r="D104" i="6"/>
  <c r="J97" i="6"/>
  <c r="I97" i="6"/>
  <c r="H97" i="6"/>
  <c r="G97" i="6"/>
  <c r="F97" i="6"/>
  <c r="E97" i="6"/>
  <c r="D97" i="6"/>
  <c r="J90" i="6"/>
  <c r="I90" i="6"/>
  <c r="H90" i="6"/>
  <c r="G90" i="6"/>
  <c r="F90" i="6"/>
  <c r="E90" i="6"/>
  <c r="D90" i="6"/>
  <c r="J78" i="6"/>
  <c r="I78" i="6"/>
  <c r="H78" i="6"/>
  <c r="G78" i="6"/>
  <c r="F78" i="6"/>
  <c r="E78" i="6"/>
  <c r="D78" i="6"/>
  <c r="J70" i="6"/>
  <c r="I70" i="6"/>
  <c r="H70" i="6"/>
  <c r="G70" i="6"/>
  <c r="F70" i="6"/>
  <c r="E70" i="6"/>
  <c r="D70" i="6"/>
  <c r="J50" i="6"/>
  <c r="I50" i="6"/>
  <c r="H50" i="6"/>
  <c r="G50" i="6"/>
  <c r="F50" i="6"/>
  <c r="E50" i="6"/>
  <c r="D50" i="6"/>
  <c r="J40" i="6"/>
  <c r="I40" i="6"/>
  <c r="H40" i="6"/>
  <c r="G40" i="6"/>
  <c r="F40" i="6"/>
  <c r="E40" i="6"/>
  <c r="D40" i="6"/>
  <c r="J37" i="6"/>
  <c r="I37" i="6"/>
  <c r="H37" i="6"/>
  <c r="G37" i="6"/>
  <c r="F37" i="6"/>
  <c r="E37" i="6"/>
  <c r="D37" i="6"/>
  <c r="J26" i="6"/>
  <c r="I26" i="6"/>
  <c r="H26" i="6"/>
  <c r="G26" i="6"/>
  <c r="F26" i="6"/>
  <c r="E26" i="6"/>
  <c r="J24" i="6"/>
  <c r="I24" i="6"/>
  <c r="H24" i="6"/>
  <c r="G24" i="6"/>
  <c r="F24" i="6"/>
  <c r="E24" i="6"/>
  <c r="J21" i="6"/>
  <c r="I21" i="6"/>
  <c r="H21" i="6"/>
  <c r="G21" i="6"/>
  <c r="F21" i="6"/>
  <c r="E21" i="6"/>
  <c r="J20" i="6"/>
  <c r="I20" i="6"/>
  <c r="H20" i="6"/>
  <c r="G20" i="6"/>
  <c r="F20" i="6"/>
  <c r="E20" i="6"/>
  <c r="J19" i="6"/>
  <c r="I19" i="6"/>
  <c r="H19" i="6"/>
  <c r="G19" i="6"/>
  <c r="F19" i="6"/>
  <c r="E19" i="6"/>
  <c r="J17" i="6"/>
  <c r="I17" i="6"/>
  <c r="H17" i="6"/>
  <c r="G17" i="6"/>
  <c r="F17" i="6"/>
  <c r="E17" i="6"/>
  <c r="J15" i="6"/>
  <c r="I15" i="6"/>
  <c r="H15" i="6"/>
  <c r="G15" i="6"/>
  <c r="F15" i="6"/>
  <c r="E15" i="6"/>
  <c r="J14" i="6"/>
  <c r="I14" i="6"/>
  <c r="H14" i="6"/>
  <c r="G14" i="6"/>
  <c r="F14" i="6"/>
  <c r="E14" i="6"/>
  <c r="J11" i="6"/>
  <c r="I11" i="6"/>
  <c r="H11" i="6"/>
  <c r="G11" i="6"/>
  <c r="F11" i="6"/>
  <c r="E11" i="6"/>
  <c r="J10" i="6"/>
  <c r="I10" i="6"/>
  <c r="H10" i="6"/>
  <c r="G10" i="6"/>
  <c r="F10" i="6"/>
  <c r="E10" i="6"/>
  <c r="J8" i="6"/>
  <c r="I8" i="6"/>
  <c r="H8" i="6"/>
  <c r="G8" i="6"/>
  <c r="F8" i="6"/>
  <c r="E8" i="6"/>
  <c r="J7" i="6"/>
  <c r="I7" i="6"/>
  <c r="H7" i="6"/>
  <c r="G7" i="6"/>
  <c r="F7" i="6"/>
  <c r="E7" i="6"/>
  <c r="J6" i="6"/>
  <c r="I6" i="6"/>
  <c r="H6" i="6"/>
  <c r="G6" i="6"/>
  <c r="F6" i="6"/>
  <c r="E6" i="6"/>
  <c r="H122" i="3"/>
  <c r="H126" i="3"/>
  <c r="D152" i="3"/>
  <c r="E152" i="3"/>
  <c r="F152" i="3"/>
  <c r="G152" i="3"/>
  <c r="H152" i="3"/>
  <c r="I152" i="3"/>
  <c r="J152" i="3"/>
  <c r="D144" i="3"/>
  <c r="E144" i="3"/>
  <c r="F144" i="3"/>
  <c r="G144" i="3"/>
  <c r="H144" i="3"/>
  <c r="I144" i="3"/>
  <c r="J144" i="3"/>
  <c r="D133" i="3"/>
  <c r="E133" i="3"/>
  <c r="F133" i="3"/>
  <c r="G133" i="3"/>
  <c r="I133" i="3"/>
  <c r="J133" i="3"/>
  <c r="D122" i="3"/>
  <c r="J102" i="3"/>
  <c r="I102" i="3"/>
  <c r="H102" i="3"/>
  <c r="G102" i="3"/>
  <c r="F102" i="3"/>
  <c r="E102" i="3"/>
  <c r="D102" i="3"/>
  <c r="E95" i="3"/>
  <c r="F95" i="3"/>
  <c r="G95" i="3"/>
  <c r="H95" i="3"/>
  <c r="I95" i="3"/>
  <c r="J95" i="3"/>
  <c r="D95" i="3"/>
  <c r="J88" i="3"/>
  <c r="I88" i="3"/>
  <c r="H88" i="3"/>
  <c r="G88" i="3"/>
  <c r="F88" i="3"/>
  <c r="E88" i="3"/>
  <c r="D88" i="3"/>
  <c r="J76" i="3"/>
  <c r="I76" i="3"/>
  <c r="H76" i="3"/>
  <c r="G76" i="3"/>
  <c r="F76" i="3"/>
  <c r="E76" i="3"/>
  <c r="D76" i="3"/>
  <c r="J68" i="3"/>
  <c r="I68" i="3"/>
  <c r="H68" i="3"/>
  <c r="G68" i="3"/>
  <c r="F68" i="3"/>
  <c r="E68" i="3"/>
  <c r="D68" i="3"/>
  <c r="I25" i="3"/>
  <c r="I23" i="3"/>
  <c r="I20" i="3"/>
  <c r="I19" i="3"/>
  <c r="I18" i="3"/>
  <c r="I16" i="3"/>
  <c r="I15" i="3"/>
  <c r="I14" i="3"/>
  <c r="I11" i="3"/>
  <c r="I10" i="3"/>
  <c r="I8" i="3"/>
  <c r="I7" i="3"/>
  <c r="I6" i="3"/>
  <c r="H25" i="3"/>
  <c r="H23" i="3"/>
  <c r="H20" i="3"/>
  <c r="H19" i="3"/>
  <c r="H18" i="3"/>
  <c r="H16" i="3"/>
  <c r="H15" i="3"/>
  <c r="H14" i="3"/>
  <c r="H11" i="3"/>
  <c r="H12" i="3" s="1"/>
  <c r="H10" i="3"/>
  <c r="H8" i="3"/>
  <c r="H7" i="3"/>
  <c r="H6" i="3"/>
  <c r="G25" i="3"/>
  <c r="G23" i="3"/>
  <c r="G20" i="3"/>
  <c r="G19" i="3"/>
  <c r="G18" i="3"/>
  <c r="G16" i="3"/>
  <c r="G15" i="3"/>
  <c r="G14" i="3"/>
  <c r="G11" i="3"/>
  <c r="G10" i="3"/>
  <c r="G8" i="3"/>
  <c r="G7" i="3"/>
  <c r="G6" i="3"/>
  <c r="F25" i="3"/>
  <c r="F23" i="3"/>
  <c r="F20" i="3"/>
  <c r="F19" i="3"/>
  <c r="F18" i="3"/>
  <c r="F16" i="3"/>
  <c r="F15" i="3"/>
  <c r="F14" i="3"/>
  <c r="F11" i="3"/>
  <c r="F10" i="3"/>
  <c r="F8" i="3"/>
  <c r="F7" i="3"/>
  <c r="F6" i="3"/>
  <c r="E25" i="3"/>
  <c r="E23" i="3"/>
  <c r="E20" i="3"/>
  <c r="E19" i="3"/>
  <c r="E18" i="3"/>
  <c r="E16" i="3"/>
  <c r="E15" i="3"/>
  <c r="E14" i="3"/>
  <c r="E11" i="3"/>
  <c r="E10" i="3"/>
  <c r="E8" i="3"/>
  <c r="E7" i="3"/>
  <c r="E6" i="3"/>
  <c r="J48" i="3"/>
  <c r="I48" i="3"/>
  <c r="H48" i="3"/>
  <c r="G48" i="3"/>
  <c r="F48" i="3"/>
  <c r="E48" i="3"/>
  <c r="D48" i="3"/>
  <c r="J39" i="3"/>
  <c r="I39" i="3"/>
  <c r="H39" i="3"/>
  <c r="G39" i="3"/>
  <c r="F39" i="3"/>
  <c r="E39" i="3"/>
  <c r="D39" i="3"/>
  <c r="J36" i="3"/>
  <c r="I36" i="3"/>
  <c r="H36" i="3"/>
  <c r="G36" i="3"/>
  <c r="F36" i="3"/>
  <c r="E36" i="3"/>
  <c r="D36" i="3"/>
  <c r="F83" i="5" l="1"/>
  <c r="G83" i="5"/>
  <c r="L27" i="6"/>
  <c r="I154" i="3"/>
  <c r="I157" i="3" s="1"/>
  <c r="D40" i="3"/>
  <c r="D44" i="3" s="1"/>
  <c r="D49" i="3" s="1"/>
  <c r="D51" i="3" s="1"/>
  <c r="D53" i="3" s="1"/>
  <c r="J154" i="3"/>
  <c r="J157" i="3" s="1"/>
  <c r="D154" i="3"/>
  <c r="D157" i="3" s="1"/>
  <c r="H133" i="6"/>
  <c r="K79" i="6"/>
  <c r="K98" i="6"/>
  <c r="K105" i="6" s="1"/>
  <c r="I79" i="6"/>
  <c r="F79" i="6"/>
  <c r="H98" i="6"/>
  <c r="H105" i="6" s="1"/>
  <c r="J9" i="6"/>
  <c r="F9" i="6"/>
  <c r="H12" i="6"/>
  <c r="I98" i="6"/>
  <c r="I105" i="6" s="1"/>
  <c r="H79" i="6"/>
  <c r="J98" i="6"/>
  <c r="J105" i="6" s="1"/>
  <c r="G41" i="6"/>
  <c r="G46" i="6" s="1"/>
  <c r="G51" i="6" s="1"/>
  <c r="F98" i="6"/>
  <c r="F105" i="6" s="1"/>
  <c r="F154" i="6"/>
  <c r="F157" i="6" s="1"/>
  <c r="F41" i="6"/>
  <c r="F46" i="6" s="1"/>
  <c r="F51" i="6" s="1"/>
  <c r="K9" i="6"/>
  <c r="E154" i="6"/>
  <c r="E157" i="6" s="1"/>
  <c r="I9" i="6"/>
  <c r="I22" i="6"/>
  <c r="D154" i="6"/>
  <c r="D157" i="6" s="1"/>
  <c r="J22" i="6"/>
  <c r="D79" i="6"/>
  <c r="G12" i="6"/>
  <c r="E79" i="6"/>
  <c r="G9" i="6"/>
  <c r="K12" i="6"/>
  <c r="G79" i="6"/>
  <c r="E12" i="6"/>
  <c r="F12" i="6"/>
  <c r="F22" i="6"/>
  <c r="J79" i="6"/>
  <c r="D98" i="6"/>
  <c r="D105" i="6" s="1"/>
  <c r="H22" i="6"/>
  <c r="H41" i="6"/>
  <c r="H46" i="6" s="1"/>
  <c r="H51" i="6" s="1"/>
  <c r="K22" i="6"/>
  <c r="I12" i="6"/>
  <c r="I41" i="6"/>
  <c r="I46" i="6" s="1"/>
  <c r="I51" i="6" s="1"/>
  <c r="G154" i="6"/>
  <c r="G157" i="6" s="1"/>
  <c r="J12" i="6"/>
  <c r="G22" i="6"/>
  <c r="J41" i="6"/>
  <c r="J46" i="6" s="1"/>
  <c r="J51" i="6" s="1"/>
  <c r="E22" i="6"/>
  <c r="D41" i="6"/>
  <c r="D46" i="6" s="1"/>
  <c r="D51" i="6" s="1"/>
  <c r="E98" i="6"/>
  <c r="E105" i="6" s="1"/>
  <c r="K41" i="6"/>
  <c r="K46" i="6" s="1"/>
  <c r="K51" i="6" s="1"/>
  <c r="H9" i="6"/>
  <c r="E41" i="6"/>
  <c r="E46" i="6" s="1"/>
  <c r="E51" i="6" s="1"/>
  <c r="G98" i="6"/>
  <c r="G105" i="6" s="1"/>
  <c r="E9" i="6"/>
  <c r="H154" i="3"/>
  <c r="H157" i="3" s="1"/>
  <c r="G154" i="3"/>
  <c r="G157" i="3" s="1"/>
  <c r="F154" i="3"/>
  <c r="F157" i="3" s="1"/>
  <c r="E154" i="3"/>
  <c r="E157" i="3" s="1"/>
  <c r="J40" i="3"/>
  <c r="J44" i="3" s="1"/>
  <c r="J49" i="3" s="1"/>
  <c r="J51" i="3" s="1"/>
  <c r="J53" i="3" s="1"/>
  <c r="D77" i="3"/>
  <c r="G21" i="3"/>
  <c r="J77" i="3"/>
  <c r="H77" i="3"/>
  <c r="G96" i="3"/>
  <c r="G103" i="3" s="1"/>
  <c r="E96" i="3"/>
  <c r="E103" i="3" s="1"/>
  <c r="G12" i="3"/>
  <c r="E77" i="3"/>
  <c r="E40" i="3"/>
  <c r="E44" i="3" s="1"/>
  <c r="E49" i="3" s="1"/>
  <c r="E51" i="3" s="1"/>
  <c r="E53" i="3" s="1"/>
  <c r="F77" i="3"/>
  <c r="F40" i="3"/>
  <c r="F44" i="3" s="1"/>
  <c r="F49" i="3" s="1"/>
  <c r="F51" i="3" s="1"/>
  <c r="F53" i="3" s="1"/>
  <c r="D96" i="3"/>
  <c r="D103" i="3" s="1"/>
  <c r="E9" i="3"/>
  <c r="H21" i="3"/>
  <c r="G77" i="3"/>
  <c r="I77" i="3"/>
  <c r="F96" i="3"/>
  <c r="F103" i="3" s="1"/>
  <c r="H40" i="3"/>
  <c r="H44" i="3" s="1"/>
  <c r="H49" i="3" s="1"/>
  <c r="H51" i="3" s="1"/>
  <c r="H53" i="3" s="1"/>
  <c r="I12" i="3"/>
  <c r="H9" i="3"/>
  <c r="H13" i="3" s="1"/>
  <c r="H17" i="3" s="1"/>
  <c r="J96" i="3"/>
  <c r="J103" i="3" s="1"/>
  <c r="E12" i="3"/>
  <c r="I96" i="3"/>
  <c r="I103" i="3" s="1"/>
  <c r="E21" i="3"/>
  <c r="I9" i="3"/>
  <c r="H96" i="3"/>
  <c r="H103" i="3" s="1"/>
  <c r="G40" i="3"/>
  <c r="G44" i="3" s="1"/>
  <c r="G49" i="3" s="1"/>
  <c r="G51" i="3" s="1"/>
  <c r="G53" i="3" s="1"/>
  <c r="G9" i="3"/>
  <c r="I21" i="3"/>
  <c r="I40" i="3"/>
  <c r="I44" i="3" s="1"/>
  <c r="I49" i="3" s="1"/>
  <c r="I51" i="3" s="1"/>
  <c r="I53" i="3" s="1"/>
  <c r="H154" i="6" l="1"/>
  <c r="H157" i="6" s="1"/>
  <c r="H83" i="5"/>
  <c r="F53" i="6"/>
  <c r="D53" i="6"/>
  <c r="D55" i="6" s="1"/>
  <c r="G53" i="6"/>
  <c r="K13" i="6"/>
  <c r="K18" i="6" s="1"/>
  <c r="K75" i="5" s="1"/>
  <c r="N76" i="5" s="1"/>
  <c r="G13" i="6"/>
  <c r="G18" i="6" s="1"/>
  <c r="G75" i="5" s="1"/>
  <c r="H13" i="6"/>
  <c r="H18" i="6" s="1"/>
  <c r="H75" i="5" s="1"/>
  <c r="F13" i="6"/>
  <c r="F18" i="6" s="1"/>
  <c r="E13" i="6"/>
  <c r="E18" i="6" s="1"/>
  <c r="J13" i="6"/>
  <c r="J18" i="6" s="1"/>
  <c r="I13" i="6"/>
  <c r="I18" i="6" s="1"/>
  <c r="I53" i="6"/>
  <c r="E53" i="6"/>
  <c r="E55" i="6" s="1"/>
  <c r="J53" i="6"/>
  <c r="H53" i="6"/>
  <c r="K53" i="6"/>
  <c r="E13" i="3"/>
  <c r="E17" i="3" s="1"/>
  <c r="E22" i="3" s="1"/>
  <c r="E24" i="3" s="1"/>
  <c r="E26" i="3" s="1"/>
  <c r="G13" i="3"/>
  <c r="G17" i="3" s="1"/>
  <c r="G22" i="3" s="1"/>
  <c r="G24" i="3" s="1"/>
  <c r="G26" i="3" s="1"/>
  <c r="H22" i="3"/>
  <c r="H24" i="3" s="1"/>
  <c r="H26" i="3" s="1"/>
  <c r="I13" i="3"/>
  <c r="I17" i="3" s="1"/>
  <c r="I22" i="3" s="1"/>
  <c r="I24" i="3" s="1"/>
  <c r="I26" i="3" s="1"/>
  <c r="I23" i="6" l="1"/>
  <c r="I75" i="5"/>
  <c r="J23" i="6"/>
  <c r="J25" i="6" s="1"/>
  <c r="J75" i="5"/>
  <c r="M76" i="5" s="1"/>
  <c r="E23" i="6"/>
  <c r="E25" i="6" s="1"/>
  <c r="E75" i="5"/>
  <c r="F23" i="6"/>
  <c r="F25" i="6" s="1"/>
  <c r="F75" i="5"/>
  <c r="I55" i="6"/>
  <c r="J55" i="6"/>
  <c r="K55" i="6"/>
  <c r="H55" i="6"/>
  <c r="G55" i="6"/>
  <c r="F55" i="6"/>
  <c r="H23" i="6"/>
  <c r="H25" i="6" s="1"/>
  <c r="G23" i="6"/>
  <c r="G25" i="6" s="1"/>
  <c r="K23" i="6"/>
  <c r="K25" i="6" s="1"/>
  <c r="I25" i="6"/>
  <c r="H76" i="5" l="1"/>
  <c r="L76" i="5"/>
  <c r="I76" i="5"/>
  <c r="K76" i="5"/>
  <c r="J76" i="5"/>
  <c r="H27" i="6"/>
  <c r="G27" i="6"/>
  <c r="J27" i="6"/>
  <c r="K27" i="6"/>
  <c r="I27" i="6"/>
  <c r="F27" i="6"/>
  <c r="E27" i="6"/>
  <c r="F21" i="3"/>
  <c r="F12" i="3"/>
  <c r="F9" i="3"/>
  <c r="F13" i="3" l="1"/>
  <c r="F17" i="3" s="1"/>
  <c r="F22" i="3" s="1"/>
  <c r="F24" i="3" s="1"/>
  <c r="F26" i="3" s="1"/>
  <c r="H77" i="9" l="1"/>
  <c r="D52" i="5" l="1"/>
  <c r="D54" i="5" s="1"/>
  <c r="E52" i="9" l="1"/>
  <c r="E54" i="9" l="1"/>
  <c r="D44" i="9" l="1"/>
  <c r="H81" i="9" l="1"/>
  <c r="I81" i="9" l="1"/>
  <c r="L81" i="9" s="1"/>
  <c r="H75" i="9" l="1"/>
  <c r="I75" i="9" l="1"/>
  <c r="G75" i="9"/>
  <c r="F75" i="9"/>
  <c r="M75" i="9" s="1"/>
  <c r="L75" i="9" l="1"/>
  <c r="Q79" i="5" l="1"/>
  <c r="Q91" i="5"/>
  <c r="Q89" i="5"/>
  <c r="P79" i="5"/>
  <c r="H78" i="9" s="1"/>
  <c r="H76" i="9"/>
  <c r="R79" i="5"/>
  <c r="R91" i="5"/>
  <c r="R89" i="5"/>
  <c r="S89" i="5"/>
  <c r="S91" i="5"/>
  <c r="H87" i="9" l="1"/>
  <c r="H85" i="9"/>
  <c r="AA82" i="5" l="1"/>
  <c r="J80" i="9"/>
  <c r="AA85" i="5" l="1"/>
  <c r="AB85" i="5"/>
  <c r="G77" i="9"/>
  <c r="F77" i="9"/>
  <c r="M77" i="9" s="1"/>
  <c r="E77" i="9"/>
  <c r="G78" i="9"/>
  <c r="F78" i="9"/>
  <c r="M78" i="9" s="1"/>
  <c r="E78" i="9"/>
  <c r="AB82" i="5"/>
  <c r="I80" i="9"/>
  <c r="L80" i="9" s="1"/>
  <c r="H80" i="9"/>
  <c r="G80" i="9"/>
  <c r="F80" i="9"/>
  <c r="M80" i="9" s="1"/>
  <c r="E80" i="9"/>
  <c r="E81" i="9" l="1"/>
  <c r="G81" i="9"/>
  <c r="F81" i="9"/>
  <c r="M81" i="9" l="1"/>
  <c r="E42" i="9" l="1"/>
  <c r="E40" i="9" l="1"/>
  <c r="E41" i="9"/>
  <c r="E43" i="9"/>
  <c r="D88" i="9"/>
  <c r="D44" i="5" l="1"/>
  <c r="D46" i="5" s="1"/>
  <c r="E44" i="9"/>
  <c r="E46" i="9" s="1"/>
  <c r="Y52" i="5"/>
  <c r="Y92" i="5" l="1"/>
  <c r="Y44" i="5"/>
  <c r="Y89" i="5"/>
  <c r="Y91" i="5"/>
  <c r="Y61" i="5"/>
  <c r="Y90" i="5"/>
  <c r="Y58" i="5" l="1"/>
  <c r="Y88" i="5"/>
  <c r="Y56" i="5" l="1"/>
  <c r="D86" i="9"/>
  <c r="D85" i="9" l="1"/>
  <c r="D78" i="9"/>
  <c r="D87" i="9"/>
  <c r="AA81" i="5"/>
  <c r="AA65" i="5"/>
  <c r="AA67" i="5"/>
  <c r="AA68" i="5"/>
  <c r="AA69" i="5"/>
  <c r="AB41" i="5"/>
  <c r="E70" i="9"/>
  <c r="E63" i="9"/>
  <c r="G76" i="5"/>
  <c r="J92" i="5"/>
  <c r="V92" i="5"/>
  <c r="AB81" i="5"/>
  <c r="S90" i="5"/>
  <c r="AB43" i="5"/>
  <c r="E69" i="9"/>
  <c r="H43" i="9"/>
  <c r="F43" i="9"/>
  <c r="W92" i="5"/>
  <c r="I41" i="9"/>
  <c r="E60" i="9"/>
  <c r="AB42" i="5"/>
  <c r="I43" i="9"/>
  <c r="E82" i="9"/>
  <c r="R92" i="5"/>
  <c r="E67" i="9"/>
  <c r="E64" i="9"/>
  <c r="Q92" i="5"/>
  <c r="S92" i="5"/>
  <c r="I92" i="5"/>
  <c r="E68" i="9"/>
  <c r="M92" i="5"/>
  <c r="N92" i="5"/>
  <c r="O92" i="5"/>
  <c r="H82" i="9"/>
  <c r="H88" i="9" s="1"/>
  <c r="H41" i="9"/>
  <c r="G42" i="9"/>
  <c r="H42" i="9"/>
  <c r="F42" i="9"/>
  <c r="F41" i="9"/>
  <c r="G43" i="9"/>
  <c r="I42" i="9"/>
  <c r="R90" i="5"/>
  <c r="G41" i="9"/>
  <c r="K92" i="5"/>
  <c r="E65" i="9"/>
  <c r="Q90" i="5"/>
  <c r="E71" i="9"/>
  <c r="G44" i="5" l="1"/>
  <c r="F68" i="9"/>
  <c r="K44" i="5"/>
  <c r="Q44" i="5"/>
  <c r="H70" i="9"/>
  <c r="G70" i="9"/>
  <c r="G68" i="9"/>
  <c r="G69" i="9"/>
  <c r="F65" i="9"/>
  <c r="F44" i="5"/>
  <c r="G46" i="5" s="1"/>
  <c r="E92" i="5"/>
  <c r="AB50" i="5"/>
  <c r="M44" i="5"/>
  <c r="I68" i="9"/>
  <c r="G63" i="9"/>
  <c r="I50" i="9"/>
  <c r="W44" i="5"/>
  <c r="J44" i="5"/>
  <c r="K46" i="5" s="1"/>
  <c r="F50" i="9"/>
  <c r="E76" i="9"/>
  <c r="D80" i="5"/>
  <c r="D89" i="5"/>
  <c r="D91" i="5"/>
  <c r="G59" i="9"/>
  <c r="E59" i="9"/>
  <c r="H80" i="5"/>
  <c r="H89" i="5"/>
  <c r="F76" i="9"/>
  <c r="H91" i="5"/>
  <c r="AB64" i="5"/>
  <c r="AB70" i="5"/>
  <c r="H68" i="9"/>
  <c r="AB63" i="5"/>
  <c r="G92" i="5"/>
  <c r="F67" i="9"/>
  <c r="E62" i="9"/>
  <c r="AA43" i="5"/>
  <c r="J43" i="9"/>
  <c r="AA70" i="5"/>
  <c r="J80" i="5"/>
  <c r="J90" i="5" s="1"/>
  <c r="J89" i="5"/>
  <c r="J91" i="5"/>
  <c r="G50" i="9"/>
  <c r="H64" i="9"/>
  <c r="AB66" i="5"/>
  <c r="N80" i="5"/>
  <c r="N90" i="5" s="1"/>
  <c r="N89" i="5"/>
  <c r="N91" i="5"/>
  <c r="AA41" i="5"/>
  <c r="J41" i="9"/>
  <c r="AA62" i="5"/>
  <c r="I80" i="5"/>
  <c r="I90" i="5" s="1"/>
  <c r="I89" i="5"/>
  <c r="I91" i="5"/>
  <c r="AB60" i="5"/>
  <c r="J60" i="9"/>
  <c r="H65" i="9"/>
  <c r="AB59" i="5"/>
  <c r="J59" i="9"/>
  <c r="G65" i="9"/>
  <c r="J62" i="9"/>
  <c r="F82" i="9"/>
  <c r="F88" i="9" s="1"/>
  <c r="H92" i="5"/>
  <c r="N44" i="5"/>
  <c r="AA42" i="5"/>
  <c r="J42" i="9"/>
  <c r="AA60" i="5"/>
  <c r="G40" i="9"/>
  <c r="G44" i="9" s="1"/>
  <c r="L44" i="5"/>
  <c r="L46" i="5" s="1"/>
  <c r="K80" i="5"/>
  <c r="K90" i="5" s="1"/>
  <c r="K89" i="5"/>
  <c r="K91" i="5"/>
  <c r="T91" i="5"/>
  <c r="I76" i="9"/>
  <c r="T89" i="5"/>
  <c r="F70" i="9"/>
  <c r="AB69" i="5"/>
  <c r="J69" i="9"/>
  <c r="F89" i="5"/>
  <c r="F80" i="5"/>
  <c r="F90" i="5" s="1"/>
  <c r="F91" i="5"/>
  <c r="H62" i="9"/>
  <c r="AB67" i="5"/>
  <c r="J67" i="9"/>
  <c r="AB77" i="5"/>
  <c r="U91" i="5"/>
  <c r="U89" i="5"/>
  <c r="E80" i="5"/>
  <c r="E90" i="5" s="1"/>
  <c r="E89" i="5"/>
  <c r="E91" i="5"/>
  <c r="F92" i="5"/>
  <c r="H63" i="9"/>
  <c r="AA59" i="5"/>
  <c r="H44" i="5"/>
  <c r="H46" i="5" s="1"/>
  <c r="F40" i="9"/>
  <c r="F44" i="9" s="1"/>
  <c r="F46" i="9" s="1"/>
  <c r="P44" i="5"/>
  <c r="H40" i="9"/>
  <c r="H44" i="9" s="1"/>
  <c r="I69" i="9"/>
  <c r="O44" i="5"/>
  <c r="F60" i="9"/>
  <c r="G67" i="9"/>
  <c r="V89" i="5"/>
  <c r="V91" i="5"/>
  <c r="I59" i="9"/>
  <c r="T44" i="5"/>
  <c r="I40" i="9"/>
  <c r="I44" i="9" s="1"/>
  <c r="AB68" i="5"/>
  <c r="J68" i="9"/>
  <c r="AA64" i="5"/>
  <c r="F62" i="9"/>
  <c r="I44" i="5"/>
  <c r="H67" i="9"/>
  <c r="I64" i="9"/>
  <c r="I60" i="9"/>
  <c r="F63" i="9"/>
  <c r="V44" i="5"/>
  <c r="G60" i="9"/>
  <c r="AB62" i="5"/>
  <c r="H60" i="9"/>
  <c r="S61" i="5"/>
  <c r="S88" i="5" s="1"/>
  <c r="I63" i="9"/>
  <c r="I82" i="9"/>
  <c r="I88" i="9" s="1"/>
  <c r="T92" i="5"/>
  <c r="I62" i="9"/>
  <c r="AB40" i="5"/>
  <c r="U44" i="5"/>
  <c r="AB44" i="5" s="1"/>
  <c r="G62" i="9"/>
  <c r="G82" i="9"/>
  <c r="G88" i="9" s="1"/>
  <c r="L92" i="5"/>
  <c r="I67" i="9"/>
  <c r="F64" i="9"/>
  <c r="L80" i="5"/>
  <c r="L89" i="5"/>
  <c r="G76" i="9"/>
  <c r="L91" i="5"/>
  <c r="AA66" i="5"/>
  <c r="I65" i="9"/>
  <c r="F69" i="9"/>
  <c r="E44" i="5"/>
  <c r="E46" i="5" s="1"/>
  <c r="O52" i="5"/>
  <c r="R44" i="5"/>
  <c r="R46" i="5" s="1"/>
  <c r="G80" i="5"/>
  <c r="G90" i="5" s="1"/>
  <c r="G89" i="5"/>
  <c r="G91" i="5"/>
  <c r="S44" i="5"/>
  <c r="G64" i="9"/>
  <c r="AB65" i="5"/>
  <c r="AB86" i="5"/>
  <c r="U92" i="5"/>
  <c r="W91" i="5"/>
  <c r="W89" i="5"/>
  <c r="O91" i="5"/>
  <c r="O89" i="5"/>
  <c r="H59" i="9"/>
  <c r="E75" i="9"/>
  <c r="D92" i="5"/>
  <c r="H69" i="9"/>
  <c r="M89" i="5"/>
  <c r="M80" i="5"/>
  <c r="M90" i="5" s="1"/>
  <c r="M91" i="5"/>
  <c r="F59" i="9"/>
  <c r="AA40" i="5"/>
  <c r="J40" i="9"/>
  <c r="X44" i="5"/>
  <c r="AA63" i="5"/>
  <c r="H61" i="5"/>
  <c r="V90" i="5"/>
  <c r="E52" i="5"/>
  <c r="E54" i="5" s="1"/>
  <c r="I51" i="9"/>
  <c r="I52" i="5"/>
  <c r="F52" i="5"/>
  <c r="I61" i="5"/>
  <c r="J61" i="5"/>
  <c r="O61" i="5"/>
  <c r="G52" i="5"/>
  <c r="S52" i="5"/>
  <c r="G51" i="9"/>
  <c r="O90" i="5"/>
  <c r="N61" i="5"/>
  <c r="M52" i="5"/>
  <c r="F51" i="9"/>
  <c r="E18" i="9"/>
  <c r="E20" i="9"/>
  <c r="E19" i="9"/>
  <c r="H79" i="9"/>
  <c r="H86" i="9" s="1"/>
  <c r="H51" i="9"/>
  <c r="W90" i="5"/>
  <c r="AB51" i="5"/>
  <c r="Q52" i="5" l="1"/>
  <c r="I70" i="9"/>
  <c r="L61" i="5"/>
  <c r="M46" i="5"/>
  <c r="W52" i="5"/>
  <c r="W46" i="5"/>
  <c r="V61" i="5"/>
  <c r="V88" i="5" s="1"/>
  <c r="F61" i="5"/>
  <c r="F88" i="5" s="1"/>
  <c r="G20" i="9"/>
  <c r="I19" i="9"/>
  <c r="F18" i="9"/>
  <c r="G54" i="5"/>
  <c r="I46" i="5"/>
  <c r="G19" i="9"/>
  <c r="P46" i="5"/>
  <c r="Q61" i="5"/>
  <c r="Q88" i="5" s="1"/>
  <c r="L68" i="9"/>
  <c r="F19" i="9"/>
  <c r="K21" i="5"/>
  <c r="V46" i="5"/>
  <c r="F71" i="9"/>
  <c r="I18" i="9"/>
  <c r="I17" i="9"/>
  <c r="R21" i="5"/>
  <c r="F54" i="5"/>
  <c r="L88" i="5"/>
  <c r="L58" i="5"/>
  <c r="L56" i="5" s="1"/>
  <c r="I88" i="5"/>
  <c r="I58" i="5"/>
  <c r="I56" i="5" s="1"/>
  <c r="H88" i="5"/>
  <c r="H58" i="5"/>
  <c r="H56" i="5" s="1"/>
  <c r="J88" i="5"/>
  <c r="J58" i="5"/>
  <c r="J56" i="5" s="1"/>
  <c r="N88" i="5"/>
  <c r="N58" i="5"/>
  <c r="N56" i="5" s="1"/>
  <c r="O88" i="5"/>
  <c r="O58" i="5"/>
  <c r="O56" i="5" s="1"/>
  <c r="H18" i="9"/>
  <c r="AA18" i="5"/>
  <c r="F21" i="5"/>
  <c r="H20" i="9"/>
  <c r="L21" i="5"/>
  <c r="T21" i="5"/>
  <c r="T90" i="5"/>
  <c r="I79" i="9"/>
  <c r="I86" i="9" s="1"/>
  <c r="Y21" i="5"/>
  <c r="AB17" i="5"/>
  <c r="E88" i="9"/>
  <c r="J46" i="5"/>
  <c r="M62" i="9"/>
  <c r="L62" i="9"/>
  <c r="F46" i="5"/>
  <c r="U46" i="5"/>
  <c r="T46" i="5"/>
  <c r="V52" i="5"/>
  <c r="L67" i="9"/>
  <c r="M67" i="9"/>
  <c r="I87" i="9"/>
  <c r="I85" i="9"/>
  <c r="L60" i="9"/>
  <c r="M60" i="9"/>
  <c r="H90" i="5"/>
  <c r="F79" i="9"/>
  <c r="F86" i="9" s="1"/>
  <c r="E79" i="9"/>
  <c r="E86" i="9" s="1"/>
  <c r="D90" i="5"/>
  <c r="F20" i="9"/>
  <c r="F17" i="9"/>
  <c r="E21" i="5"/>
  <c r="G21" i="5"/>
  <c r="I20" i="9"/>
  <c r="AB80" i="5"/>
  <c r="U90" i="5"/>
  <c r="AA19" i="5"/>
  <c r="AA50" i="5"/>
  <c r="X52" i="5"/>
  <c r="J50" i="9"/>
  <c r="G79" i="9"/>
  <c r="G86" i="9" s="1"/>
  <c r="L90" i="5"/>
  <c r="I66" i="9"/>
  <c r="AA86" i="5"/>
  <c r="X92" i="5"/>
  <c r="J82" i="9"/>
  <c r="K52" i="5"/>
  <c r="L59" i="9"/>
  <c r="M59" i="9"/>
  <c r="J66" i="9"/>
  <c r="Q46" i="5"/>
  <c r="G61" i="5"/>
  <c r="E85" i="9"/>
  <c r="E87" i="9"/>
  <c r="J17" i="9"/>
  <c r="U21" i="5"/>
  <c r="P61" i="5"/>
  <c r="P58" i="5" s="1"/>
  <c r="P56" i="5" s="1"/>
  <c r="H50" i="9"/>
  <c r="H52" i="9" s="1"/>
  <c r="P52" i="5"/>
  <c r="P54" i="5" s="1"/>
  <c r="O46" i="5"/>
  <c r="N46" i="5"/>
  <c r="AA77" i="5"/>
  <c r="J76" i="9"/>
  <c r="X89" i="5"/>
  <c r="X91" i="5"/>
  <c r="J64" i="9"/>
  <c r="H52" i="5"/>
  <c r="H54" i="5" s="1"/>
  <c r="N21" i="5"/>
  <c r="G18" i="9"/>
  <c r="W21" i="5"/>
  <c r="D21" i="5"/>
  <c r="E17" i="9"/>
  <c r="E21" i="9" s="1"/>
  <c r="AA20" i="5"/>
  <c r="J52" i="5"/>
  <c r="J54" i="5" s="1"/>
  <c r="X61" i="5"/>
  <c r="AA44" i="5"/>
  <c r="X46" i="5"/>
  <c r="Y46" i="5"/>
  <c r="S46" i="5"/>
  <c r="H66" i="9"/>
  <c r="E61" i="5"/>
  <c r="Q58" i="5"/>
  <c r="Q56" i="5" s="1"/>
  <c r="E66" i="9"/>
  <c r="L52" i="5"/>
  <c r="M43" i="9"/>
  <c r="L43" i="9"/>
  <c r="J63" i="9"/>
  <c r="F52" i="9"/>
  <c r="F54" i="9" s="1"/>
  <c r="M69" i="9"/>
  <c r="L69" i="9"/>
  <c r="I21" i="5"/>
  <c r="G17" i="9"/>
  <c r="J20" i="9"/>
  <c r="J21" i="5"/>
  <c r="H21" i="5"/>
  <c r="V21" i="5"/>
  <c r="J18" i="9"/>
  <c r="J71" i="9"/>
  <c r="AA17" i="5"/>
  <c r="X21" i="5"/>
  <c r="U52" i="5"/>
  <c r="M42" i="9"/>
  <c r="L42" i="9"/>
  <c r="M41" i="9"/>
  <c r="L41" i="9"/>
  <c r="G52" i="9"/>
  <c r="H17" i="9"/>
  <c r="M21" i="5"/>
  <c r="AB71" i="5"/>
  <c r="R61" i="5"/>
  <c r="AA51" i="5"/>
  <c r="J51" i="9"/>
  <c r="M51" i="9" s="1"/>
  <c r="AB19" i="5"/>
  <c r="M40" i="9"/>
  <c r="L40" i="9"/>
  <c r="J44" i="9"/>
  <c r="J65" i="9"/>
  <c r="I52" i="9"/>
  <c r="F66" i="9"/>
  <c r="R52" i="5"/>
  <c r="G46" i="9"/>
  <c r="G66" i="9"/>
  <c r="H19" i="9"/>
  <c r="T61" i="5"/>
  <c r="AB20" i="5"/>
  <c r="T52" i="5"/>
  <c r="T54" i="5" s="1"/>
  <c r="N52" i="5"/>
  <c r="N54" i="5" s="1"/>
  <c r="K61" i="5"/>
  <c r="D61" i="5"/>
  <c r="J70" i="9"/>
  <c r="F85" i="9"/>
  <c r="F87" i="9"/>
  <c r="S21" i="5"/>
  <c r="J19" i="9"/>
  <c r="G71" i="9"/>
  <c r="AA80" i="5"/>
  <c r="J79" i="9"/>
  <c r="X90" i="5"/>
  <c r="AB18" i="5"/>
  <c r="G85" i="9"/>
  <c r="G87" i="9"/>
  <c r="U61" i="5"/>
  <c r="S58" i="5"/>
  <c r="S56" i="5" s="1"/>
  <c r="D61" i="9"/>
  <c r="D84" i="9" s="1"/>
  <c r="W61" i="5" l="1"/>
  <c r="F58" i="5"/>
  <c r="F56" i="5" s="1"/>
  <c r="V58" i="5"/>
  <c r="V56" i="5" s="1"/>
  <c r="G54" i="9"/>
  <c r="G61" i="9"/>
  <c r="G84" i="9" s="1"/>
  <c r="I21" i="9"/>
  <c r="E61" i="9"/>
  <c r="I46" i="9"/>
  <c r="Q54" i="5"/>
  <c r="L51" i="9"/>
  <c r="H46" i="9"/>
  <c r="I71" i="9"/>
  <c r="I61" i="9" s="1"/>
  <c r="I84" i="9" s="1"/>
  <c r="L54" i="5"/>
  <c r="AA61" i="5"/>
  <c r="X88" i="5"/>
  <c r="X58" i="5"/>
  <c r="J61" i="9"/>
  <c r="M71" i="9"/>
  <c r="M70" i="9"/>
  <c r="L70" i="9"/>
  <c r="H21" i="9"/>
  <c r="L18" i="9"/>
  <c r="M18" i="9"/>
  <c r="G21" i="9"/>
  <c r="M63" i="9"/>
  <c r="L63" i="9"/>
  <c r="J85" i="9"/>
  <c r="J87" i="9"/>
  <c r="M76" i="9"/>
  <c r="L76" i="9"/>
  <c r="G88" i="5"/>
  <c r="G58" i="5"/>
  <c r="G56" i="5" s="1"/>
  <c r="J88" i="9"/>
  <c r="M82" i="9"/>
  <c r="L82" i="9"/>
  <c r="J52" i="9"/>
  <c r="M52" i="9" s="1"/>
  <c r="M50" i="9"/>
  <c r="L50" i="9"/>
  <c r="D88" i="5"/>
  <c r="D58" i="5"/>
  <c r="G58" i="9"/>
  <c r="X54" i="5"/>
  <c r="Y54" i="5"/>
  <c r="AA52" i="5"/>
  <c r="AB61" i="5"/>
  <c r="U88" i="5"/>
  <c r="U58" i="5"/>
  <c r="T88" i="5"/>
  <c r="T58" i="5"/>
  <c r="T56" i="5" s="1"/>
  <c r="L66" i="9"/>
  <c r="M66" i="9"/>
  <c r="M19" i="9"/>
  <c r="L19" i="9"/>
  <c r="W88" i="5"/>
  <c r="W58" i="5"/>
  <c r="W56" i="5" s="1"/>
  <c r="R58" i="5"/>
  <c r="R56" i="5" s="1"/>
  <c r="R88" i="5"/>
  <c r="AA21" i="5"/>
  <c r="H71" i="9"/>
  <c r="H61" i="9" s="1"/>
  <c r="M61" i="5"/>
  <c r="V54" i="5"/>
  <c r="L65" i="9"/>
  <c r="M65" i="9"/>
  <c r="AB46" i="5"/>
  <c r="AA46" i="5"/>
  <c r="L64" i="9"/>
  <c r="M64" i="9"/>
  <c r="L17" i="9"/>
  <c r="J21" i="9"/>
  <c r="M17" i="9"/>
  <c r="F21" i="9"/>
  <c r="W54" i="5"/>
  <c r="K88" i="5"/>
  <c r="K58" i="5"/>
  <c r="K56" i="5" s="1"/>
  <c r="L44" i="9"/>
  <c r="M44" i="9"/>
  <c r="J46" i="9"/>
  <c r="AB52" i="5"/>
  <c r="U54" i="5"/>
  <c r="M20" i="9"/>
  <c r="L20" i="9"/>
  <c r="K54" i="5"/>
  <c r="F61" i="9"/>
  <c r="AB21" i="5"/>
  <c r="M54" i="5"/>
  <c r="J86" i="9"/>
  <c r="M79" i="9"/>
  <c r="L79" i="9"/>
  <c r="S54" i="5"/>
  <c r="R54" i="5"/>
  <c r="E88" i="5"/>
  <c r="E58" i="5"/>
  <c r="E56" i="5" s="1"/>
  <c r="AA71" i="5"/>
  <c r="O54" i="5"/>
  <c r="I54" i="5"/>
  <c r="I54" i="9" l="1"/>
  <c r="L71" i="9"/>
  <c r="H54" i="9"/>
  <c r="I58" i="9"/>
  <c r="AA54" i="5"/>
  <c r="E58" i="9"/>
  <c r="E84" i="9"/>
  <c r="U56" i="5"/>
  <c r="AB58" i="5"/>
  <c r="AB54" i="5"/>
  <c r="J54" i="9"/>
  <c r="M88" i="5"/>
  <c r="M58" i="5"/>
  <c r="M56" i="5" s="1"/>
  <c r="H84" i="9"/>
  <c r="H58" i="9"/>
  <c r="L52" i="9"/>
  <c r="J84" i="9"/>
  <c r="L61" i="9"/>
  <c r="M61" i="9"/>
  <c r="J58" i="9"/>
  <c r="M46" i="9"/>
  <c r="L46" i="9"/>
  <c r="AA58" i="5"/>
  <c r="X56" i="5"/>
  <c r="D21" i="9"/>
  <c r="F84" i="9"/>
  <c r="F58" i="9"/>
  <c r="L21" i="9"/>
  <c r="M21" i="9"/>
  <c r="M58" i="9" l="1"/>
  <c r="L58" i="9"/>
  <c r="M54" i="9"/>
  <c r="L54" i="9"/>
</calcChain>
</file>

<file path=xl/sharedStrings.xml><?xml version="1.0" encoding="utf-8"?>
<sst xmlns="http://schemas.openxmlformats.org/spreadsheetml/2006/main" count="1192" uniqueCount="376">
  <si>
    <t>Cálidda - Gas Natural de Lima y Callao</t>
  </si>
  <si>
    <t>4Q19</t>
  </si>
  <si>
    <t>1Q20</t>
  </si>
  <si>
    <t>2Q20</t>
  </si>
  <si>
    <t>3Q20</t>
  </si>
  <si>
    <t>4Q20</t>
  </si>
  <si>
    <t>1Q21</t>
  </si>
  <si>
    <t>2Q21</t>
  </si>
  <si>
    <t>ESTADO DE RESULTADOS Q</t>
  </si>
  <si>
    <t>STATEMENTS OF PROFIT AND LOSS Q</t>
  </si>
  <si>
    <t>Ingresos por servicios de distribución</t>
  </si>
  <si>
    <t>Ingreso por la ampliación de la red principal</t>
  </si>
  <si>
    <t>Otros ingresos operacionales</t>
  </si>
  <si>
    <t xml:space="preserve">Ingresos operacionales </t>
  </si>
  <si>
    <t>Costos por servicios de distribución</t>
  </si>
  <si>
    <t>Costo de venta por la ampliación de la red principal</t>
  </si>
  <si>
    <t xml:space="preserve">Costo del servicio y de ventas </t>
  </si>
  <si>
    <t>Utilidad bruta</t>
  </si>
  <si>
    <t>Gastos de administración</t>
  </si>
  <si>
    <t>Gastos de comercialización</t>
  </si>
  <si>
    <t>Otros ingresos</t>
  </si>
  <si>
    <t>Resultado de actividades de operación</t>
  </si>
  <si>
    <t>Ingresos financieros</t>
  </si>
  <si>
    <t xml:space="preserve">Costos financieros </t>
  </si>
  <si>
    <t>Diferencia en cambio, neto</t>
  </si>
  <si>
    <t>Costo financiero neto</t>
  </si>
  <si>
    <t>Resultado antes de impuestos</t>
  </si>
  <si>
    <t>Gasto por impuestos a las ganancias</t>
  </si>
  <si>
    <t>Resultado del año</t>
  </si>
  <si>
    <t>Otro resultado integral, neto de impuestos</t>
  </si>
  <si>
    <t>Total resultados integrales del año</t>
  </si>
  <si>
    <t>Income from natural gas distributions</t>
  </si>
  <si>
    <t>Income from the main grid extension</t>
  </si>
  <si>
    <t>Other operational income</t>
  </si>
  <si>
    <t xml:space="preserve">Operational income </t>
  </si>
  <si>
    <t>Estados Financieros Consolidados - USD miles</t>
  </si>
  <si>
    <t>Consolidated Financial Statements - USD thousands</t>
  </si>
  <si>
    <t>Cost of natural gas distributions</t>
  </si>
  <si>
    <t>Cost of sales from the main grid extension</t>
  </si>
  <si>
    <t>Cost of services and sales</t>
  </si>
  <si>
    <t>Gross profit</t>
  </si>
  <si>
    <t>Administrative expenses</t>
  </si>
  <si>
    <t>Commercialization expenses</t>
  </si>
  <si>
    <t xml:space="preserve">Other income </t>
  </si>
  <si>
    <t>Result of operational activities</t>
  </si>
  <si>
    <t>Financial income</t>
  </si>
  <si>
    <t>Financial expenses</t>
  </si>
  <si>
    <t>Exchange difference, net</t>
  </si>
  <si>
    <t>Net Financial expenses</t>
  </si>
  <si>
    <t>Profit before taxes</t>
  </si>
  <si>
    <t>Expense for income tax</t>
  </si>
  <si>
    <t>Net income</t>
  </si>
  <si>
    <t>Other comprehensive income</t>
  </si>
  <si>
    <t>Total comprehensive income for the year</t>
  </si>
  <si>
    <t>ESTADO DE SITUACIÓN FINANCIERA</t>
  </si>
  <si>
    <t xml:space="preserve">CONSOLIDATED STATEMENTS OF FINANCIAL POSITION </t>
  </si>
  <si>
    <t>ACTIVOS</t>
  </si>
  <si>
    <t>ASSETS</t>
  </si>
  <si>
    <t>ACTIVOS CORRIENTES</t>
  </si>
  <si>
    <t>CURRENT ASSETS</t>
  </si>
  <si>
    <t>Efectivo y equivalentes de efectivo</t>
  </si>
  <si>
    <t>Cash and cash equivalents</t>
  </si>
  <si>
    <t>Deudores comerciales y otras cuentas por cobrar</t>
  </si>
  <si>
    <t xml:space="preserve">Trade debtors and other accounts </t>
  </si>
  <si>
    <t>Cuentas por cobrar a partes relacionadas</t>
  </si>
  <si>
    <t>Accounts receivable from related parties</t>
  </si>
  <si>
    <t>Inventarios</t>
  </si>
  <si>
    <t xml:space="preserve">Inventories </t>
  </si>
  <si>
    <t>Activos por impuestos</t>
  </si>
  <si>
    <t>Tax assets</t>
  </si>
  <si>
    <t>Total activos corrientes</t>
  </si>
  <si>
    <t>Total current assets</t>
  </si>
  <si>
    <t>ACTIVOS NO CORRIENTES</t>
  </si>
  <si>
    <t>NON-CURRENT ASSETS</t>
  </si>
  <si>
    <t>Activos por derecho de uso</t>
  </si>
  <si>
    <t>Assets for right of use</t>
  </si>
  <si>
    <t>Trade debtors and other accounts receivable</t>
  </si>
  <si>
    <t>Intangible assets</t>
  </si>
  <si>
    <t>Activos por impuestos diferidos</t>
  </si>
  <si>
    <t xml:space="preserve">Deferred tax assets </t>
  </si>
  <si>
    <t>Total activos no corrientes</t>
  </si>
  <si>
    <t>Total non-current assets</t>
  </si>
  <si>
    <t xml:space="preserve">Total activo </t>
  </si>
  <si>
    <t>Total assets</t>
  </si>
  <si>
    <t>PASIVOS Y PATRIMONIO</t>
  </si>
  <si>
    <t>LIABILITIES AND EQUITY</t>
  </si>
  <si>
    <t>PASIVOS CORRIENTES</t>
  </si>
  <si>
    <t>CURRENT LIABILITIES</t>
  </si>
  <si>
    <t>Acreedores comerciales y otras cuentas por pagar</t>
  </si>
  <si>
    <t>Debts to pay</t>
  </si>
  <si>
    <t>Obligaciones por arrendamientos</t>
  </si>
  <si>
    <t>Lease obligations</t>
  </si>
  <si>
    <t>Cuentas por pagar a partes relacionadas</t>
  </si>
  <si>
    <t>Accounts payable to related parties</t>
  </si>
  <si>
    <t>Instrumentos financieros derivados de cobertura</t>
  </si>
  <si>
    <t>Derivative financial instruments for hedging</t>
  </si>
  <si>
    <t>Beneficios a empleados</t>
  </si>
  <si>
    <t>Provisions for employee benefits</t>
  </si>
  <si>
    <t>Provisiones</t>
  </si>
  <si>
    <t xml:space="preserve">Ingresos recibidos por anticipados </t>
  </si>
  <si>
    <t>Income received in advance</t>
  </si>
  <si>
    <t>Pasivo por impuestos</t>
  </si>
  <si>
    <t>Tax liability</t>
  </si>
  <si>
    <t>Total pasivos corrientes</t>
  </si>
  <si>
    <t>Total current liabilities</t>
  </si>
  <si>
    <t>PASIVOS NO CORRIENTES</t>
  </si>
  <si>
    <t>NON-CURRENT LIABILITIES</t>
  </si>
  <si>
    <t>Trade creditors and other accounts payable</t>
  </si>
  <si>
    <t>Employee benefits</t>
  </si>
  <si>
    <t>Provisions</t>
  </si>
  <si>
    <t>Pasivos por impuestos diferidos</t>
  </si>
  <si>
    <t>Deferred tax liabilities</t>
  </si>
  <si>
    <t>Total pasivos no corrientes</t>
  </si>
  <si>
    <t>Total non-current liabilities</t>
  </si>
  <si>
    <t>Total pasivos</t>
  </si>
  <si>
    <t>Total liabilities</t>
  </si>
  <si>
    <t>PATRIMONIO</t>
  </si>
  <si>
    <t xml:space="preserve">EQUITY </t>
  </si>
  <si>
    <t>Capital emitido</t>
  </si>
  <si>
    <t>Issued capital</t>
  </si>
  <si>
    <t>Reservas</t>
  </si>
  <si>
    <t>Reserves</t>
  </si>
  <si>
    <t>Resultados acumulados</t>
  </si>
  <si>
    <t>Retained earnings</t>
  </si>
  <si>
    <t>Total patrimonio</t>
  </si>
  <si>
    <t>Total equity</t>
  </si>
  <si>
    <t>Total pasivo y patrimonio</t>
  </si>
  <si>
    <t>Total liability and equity</t>
  </si>
  <si>
    <t>Otros activos</t>
  </si>
  <si>
    <t>Other assets</t>
  </si>
  <si>
    <t>Mejoras en propiedad arrendada, maquinaria y equipo</t>
  </si>
  <si>
    <t>Improvements to leased property, machinery and equipment</t>
  </si>
  <si>
    <t>Préstamos</t>
  </si>
  <si>
    <t xml:space="preserve">Loans </t>
  </si>
  <si>
    <t>Otras reservas de patrimonio</t>
  </si>
  <si>
    <t xml:space="preserve">Other capital reserves </t>
  </si>
  <si>
    <t>ESTADO DE FLUJO DE EFECTIVO</t>
  </si>
  <si>
    <t>CASH FLOWS STATEMENT</t>
  </si>
  <si>
    <t>FLUJOS DE EFECTIVO DE ACTIVIDADES DE OPERACIÓN:</t>
  </si>
  <si>
    <t xml:space="preserve">CASH FLOWS FROM OPERATING ACTIVITIES: </t>
  </si>
  <si>
    <t>Utilidad consolidada del periodo</t>
  </si>
  <si>
    <t>Consolidated profit for the period</t>
  </si>
  <si>
    <t>Ajustes para conciliar la utilidad neta con el efectivo neto provisto por las actividades operación:</t>
  </si>
  <si>
    <t xml:space="preserve">Adjustments to reconcile net income with net cash provided by operating activities:  </t>
  </si>
  <si>
    <t>Impuesto corriente y diferido reconocido en resultados</t>
  </si>
  <si>
    <t xml:space="preserve">Current and deferred taxes recognized </t>
  </si>
  <si>
    <t xml:space="preserve">Gastos financieros </t>
  </si>
  <si>
    <t>Finance income</t>
  </si>
  <si>
    <t xml:space="preserve">Pérdida en venta o baja de activos fijos </t>
  </si>
  <si>
    <t>Loss on sale or disposal of fixed assets</t>
  </si>
  <si>
    <t>Diferencia en cambio</t>
  </si>
  <si>
    <t>Provisions (recovery), net</t>
  </si>
  <si>
    <t>CAMBIOS NETOS EN ACTIVOS Y PASIVOS DE LA OPERACIÓN:</t>
  </si>
  <si>
    <t>NET CHANGES IN ASSETS AND LIABILITIES OF THE OPERATION:</t>
  </si>
  <si>
    <t>Trade and other receivables</t>
  </si>
  <si>
    <t>Inventories</t>
  </si>
  <si>
    <t>Trade and other payable</t>
  </si>
  <si>
    <t>Flujo neto de efectivo provisto por actividades de operación</t>
  </si>
  <si>
    <t>Net cash flow provided (used in) by operating activities</t>
  </si>
  <si>
    <t>FLUJOS DE EFECTIVO DE LAS ACTIVIDADES DE INVERSIÓN:</t>
  </si>
  <si>
    <t>CASH FLOWS FROM INVESTMENTS ACTIVITIES:</t>
  </si>
  <si>
    <t>Adquisición de activos intangibles</t>
  </si>
  <si>
    <t>Acquisition of intangible assets</t>
  </si>
  <si>
    <t>Flujo neto de efectivo usado en actividades de inversión</t>
  </si>
  <si>
    <t>FLUJOS DE EFECTIVO DE LAS ACTIVIDADES DE FINANCIACIÓN:</t>
  </si>
  <si>
    <t>Net cash Flow provided (used in) from investing activities</t>
  </si>
  <si>
    <t xml:space="preserve">Préstamos recibidos </t>
  </si>
  <si>
    <t>Loans received</t>
  </si>
  <si>
    <t>Préstamos pagados</t>
  </si>
  <si>
    <t>Paid loans</t>
  </si>
  <si>
    <t>Flujo neto de efectivo provisto por (usado) en actividades de financiación</t>
  </si>
  <si>
    <t>Net Cash Flow provided (used in) financing activities</t>
  </si>
  <si>
    <t>Incremento (disminución) neto de efectivo</t>
  </si>
  <si>
    <t>Net increase (decrease) in cash and cash equivalents</t>
  </si>
  <si>
    <t>Efecto en las variaciones en la tasa de cambio en el efectivo mantenida bajo moneda extranjera</t>
  </si>
  <si>
    <t>Effect of changes in the exchange rate on cash held under foreign currency</t>
  </si>
  <si>
    <t>EFECTIVO Y EQUIVALENTES DE EFECTIVO AL PRINCIPIO DEL PERIODO</t>
  </si>
  <si>
    <t>CASH AND CASH EQUIVALENTS AT THE BEGINING OF THE PERIOD</t>
  </si>
  <si>
    <t>EFECTIVO Y EQUIVALENTES DE EFECTIVO AL FINAL DEL PERIODO</t>
  </si>
  <si>
    <t>CASH AND CASH EQUIVALENTS AT THE END OF THE PERIOD</t>
  </si>
  <si>
    <t>Depreciación de mejoras a propiedad arrendada, maquinaria y equipo</t>
  </si>
  <si>
    <t>Depreciation of improvements to leased property, machinery and equipment</t>
  </si>
  <si>
    <t>Amortización de activos intangibles</t>
  </si>
  <si>
    <t>Amortización de activos por derecho de uso</t>
  </si>
  <si>
    <t>Deterioro de cuentas por cobrar</t>
  </si>
  <si>
    <t>Amortization of intangible assets</t>
  </si>
  <si>
    <t>Amortization of right-of-use assets</t>
  </si>
  <si>
    <t xml:space="preserve">Impairment of accounts receivable </t>
  </si>
  <si>
    <t>Provisiones, ingresos recibidos por anticipados y otros</t>
  </si>
  <si>
    <t xml:space="preserve">Others accounts payables </t>
  </si>
  <si>
    <t>Flujos procedentes de las actividades de operación</t>
  </si>
  <si>
    <t>Impuesto a las ganancias pagado</t>
  </si>
  <si>
    <t>Cash flow provided by operating activities</t>
  </si>
  <si>
    <t xml:space="preserve">Income tax paid </t>
  </si>
  <si>
    <t>Net cash flow used in investment activities</t>
  </si>
  <si>
    <t>Adquisición de mejoras a propiedad arrendada, maquinaria y equipo</t>
  </si>
  <si>
    <t>Acquisition of improvements to leased property, machinery and equipment</t>
  </si>
  <si>
    <t>Intereses financieros pagados</t>
  </si>
  <si>
    <t>Pagos de arrendamientos</t>
  </si>
  <si>
    <t xml:space="preserve">Financial interest paid </t>
  </si>
  <si>
    <t>Lease payments</t>
  </si>
  <si>
    <t>ESTADO DE RESULTADOS YTD</t>
  </si>
  <si>
    <t>STATEMENTS OF PROFIT AND LOSS YTD</t>
  </si>
  <si>
    <t>Retiro de mejoras a propiedad arrendada, maquinaria y equipo</t>
  </si>
  <si>
    <t>Precio de venta de maquinaria y equipo</t>
  </si>
  <si>
    <t>Dividendos pagados</t>
  </si>
  <si>
    <t>Provisiones (recuperaciones), otros</t>
  </si>
  <si>
    <t>3Q21</t>
  </si>
  <si>
    <t>Activos intangibles y activos del contrato</t>
  </si>
  <si>
    <t>-</t>
  </si>
  <si>
    <t>Resultado en venta y/o desincorporación de maquinaria y equipo</t>
  </si>
  <si>
    <t>Indicadores Clave</t>
  </si>
  <si>
    <t>Key Performance Indicators</t>
  </si>
  <si>
    <t>Volumen Facturado (MMPCD)</t>
  </si>
  <si>
    <t>Invoiced Volume (MMCFD)</t>
  </si>
  <si>
    <t>Generación Eléctrica</t>
  </si>
  <si>
    <t>Industrial</t>
  </si>
  <si>
    <t>Estaciones GNV</t>
  </si>
  <si>
    <t>Residencial y Comercial</t>
  </si>
  <si>
    <t>Total</t>
  </si>
  <si>
    <t>∆YoY %</t>
  </si>
  <si>
    <t>∆QoQ %</t>
  </si>
  <si>
    <t>Power Generation</t>
  </si>
  <si>
    <t>NGV Stations</t>
  </si>
  <si>
    <t>Residential and Commercial</t>
  </si>
  <si>
    <t>Base de Clientes</t>
  </si>
  <si>
    <t>Nuevos Clientes</t>
  </si>
  <si>
    <t>Redes de Polietileno</t>
  </si>
  <si>
    <t>Redes de Acero</t>
  </si>
  <si>
    <t>Nuevas Redes</t>
  </si>
  <si>
    <t>New Clients</t>
  </si>
  <si>
    <t xml:space="preserve">Clients Base </t>
  </si>
  <si>
    <t>Polyethylene Network</t>
  </si>
  <si>
    <t>Steel Network</t>
  </si>
  <si>
    <t>New Networks</t>
  </si>
  <si>
    <t xml:space="preserve">Distribution System (Km) </t>
  </si>
  <si>
    <t>Sistema de Distribución (Km)</t>
  </si>
  <si>
    <t>Distribución de Ingresos (MMUSD)</t>
  </si>
  <si>
    <t>Ingresos Totales</t>
  </si>
  <si>
    <t>Ingresos por Ampliación de Red</t>
  </si>
  <si>
    <t>Ingresos Ajustados</t>
  </si>
  <si>
    <t>Otros</t>
  </si>
  <si>
    <t>Adjusted Revenues</t>
  </si>
  <si>
    <t>Total Revenues</t>
  </si>
  <si>
    <t>Others</t>
  </si>
  <si>
    <t>Otros Indicadores (MMUSD)</t>
  </si>
  <si>
    <t>Revenues Distribution (MMUSD)</t>
  </si>
  <si>
    <t>EBITDA</t>
  </si>
  <si>
    <t>Deuda</t>
  </si>
  <si>
    <t>Deuda Neta</t>
  </si>
  <si>
    <t>Capex</t>
  </si>
  <si>
    <t>Margen EBITDA Ajustado</t>
  </si>
  <si>
    <t>Deuda / EBITDA</t>
  </si>
  <si>
    <t>Deuda Neta / EBITDA</t>
  </si>
  <si>
    <t>FFO/ Deuda</t>
  </si>
  <si>
    <t>Cobertura de Intereses</t>
  </si>
  <si>
    <t>Debt</t>
  </si>
  <si>
    <t>Net Debt</t>
  </si>
  <si>
    <t>Adjusted EBITDA Margin</t>
  </si>
  <si>
    <t>Debt / EBITDA</t>
  </si>
  <si>
    <t>Net Debt / EBITDA</t>
  </si>
  <si>
    <t>FFO / Debt</t>
  </si>
  <si>
    <t>Interest Coverage</t>
  </si>
  <si>
    <t>Revenues of Network Expansion</t>
  </si>
  <si>
    <t>Servicios de Instalación</t>
  </si>
  <si>
    <t>Connection Services</t>
  </si>
  <si>
    <t>FFO LTM</t>
  </si>
  <si>
    <t>Intereses LTM</t>
  </si>
  <si>
    <t>Interest LTM</t>
  </si>
  <si>
    <t>EBITDA LTM</t>
  </si>
  <si>
    <t xml:space="preserve">Profit from the sale of machinery and equipment </t>
  </si>
  <si>
    <t xml:space="preserve">Cash provided from the sale of machinery and equipment </t>
  </si>
  <si>
    <t>Paid dividends</t>
  </si>
  <si>
    <t>Retirement of improvements to leased property, machinery and equipment</t>
  </si>
  <si>
    <t>FFO</t>
  </si>
  <si>
    <t>Intereses</t>
  </si>
  <si>
    <t>Interest</t>
  </si>
  <si>
    <t>Capex LTM</t>
  </si>
  <si>
    <t>Deuda CP</t>
  </si>
  <si>
    <t>Deuda LP</t>
  </si>
  <si>
    <t>ST Debt</t>
  </si>
  <si>
    <t>LT Debt</t>
  </si>
  <si>
    <t>Credit Ratings</t>
  </si>
  <si>
    <t xml:space="preserve"> Fecha de evaluación</t>
  </si>
  <si>
    <t>Assessment date</t>
  </si>
  <si>
    <t>Calificaciones de Riesgo</t>
  </si>
  <si>
    <t>Suministro y Transporte Gas Natural</t>
  </si>
  <si>
    <t>Supply and Transport Natural Gas</t>
  </si>
  <si>
    <t>Competitividad de Tarifa (USD/MMBTU)</t>
  </si>
  <si>
    <t>Tariff Competitiveness (USD/MMBTU)</t>
  </si>
  <si>
    <t>Tarifa Residencial</t>
  </si>
  <si>
    <t>GLP Residencial</t>
  </si>
  <si>
    <t>Energía Eléctrica Residencial</t>
  </si>
  <si>
    <t>Tarifa Vehicular</t>
  </si>
  <si>
    <t>GLP Vehicular</t>
  </si>
  <si>
    <t>Gasolina 90</t>
  </si>
  <si>
    <t>Tarifa Industrial</t>
  </si>
  <si>
    <t>Energía Eléctrica</t>
  </si>
  <si>
    <t>Petróleo Industrial</t>
  </si>
  <si>
    <t>Tarifa Generador</t>
  </si>
  <si>
    <t>Diésel</t>
  </si>
  <si>
    <t>Residential Tariff</t>
  </si>
  <si>
    <t>LPG Residential</t>
  </si>
  <si>
    <t>Residential Electrical Energy</t>
  </si>
  <si>
    <t>Vehicle Tariff</t>
  </si>
  <si>
    <t>Vehicle LPG</t>
  </si>
  <si>
    <t>Gasoline 90</t>
  </si>
  <si>
    <t>Industrial Tariff</t>
  </si>
  <si>
    <t>Electrical energy</t>
  </si>
  <si>
    <t>Industrial Petroleum</t>
  </si>
  <si>
    <t>Generator Tariff</t>
  </si>
  <si>
    <t>Diesel</t>
  </si>
  <si>
    <t>Industrial petroleum</t>
  </si>
  <si>
    <t>Clasificadora Local - Moody's PE</t>
  </si>
  <si>
    <t>Clasificadora Local - Class &amp; Asociados</t>
  </si>
  <si>
    <t>Local Rating Agency- Moody's PE</t>
  </si>
  <si>
    <t>Local Rating Agency - Class &amp; Asociados</t>
  </si>
  <si>
    <t>Clasificadora Internacional - Moody's</t>
  </si>
  <si>
    <t>Clasificadora Internacional - Fitch Ratings</t>
  </si>
  <si>
    <t>International Rating Agency- Moody's</t>
  </si>
  <si>
    <t>International Rating Agency - Fitch Ratings</t>
  </si>
  <si>
    <t>Baa2</t>
  </si>
  <si>
    <t>BBB</t>
  </si>
  <si>
    <t>AAA</t>
  </si>
  <si>
    <t>Perspectiva / Outlook</t>
  </si>
  <si>
    <t>Positivo / Positive</t>
  </si>
  <si>
    <t>Estable / Stable</t>
  </si>
  <si>
    <t>Negativo / Negative</t>
  </si>
  <si>
    <t xml:space="preserve">SEPARATED STATEMENTS OF FINANCIAL POSITION </t>
  </si>
  <si>
    <t>4Q21</t>
  </si>
  <si>
    <t>1Q22</t>
  </si>
  <si>
    <t>∆ 5Y %</t>
  </si>
  <si>
    <t>2Q22</t>
  </si>
  <si>
    <t>3Q22</t>
  </si>
  <si>
    <t>Instrumentos financieros derivados</t>
  </si>
  <si>
    <t>Derivative financial instruments</t>
  </si>
  <si>
    <t>Clasificadora Local - Pacific Credit Rating</t>
  </si>
  <si>
    <t>Local Rating Agency - Pacific Credit Rating</t>
  </si>
  <si>
    <t>4Q22</t>
  </si>
  <si>
    <t>Other income</t>
  </si>
  <si>
    <t>Provisions for accounts receivables</t>
  </si>
  <si>
    <t>1Q23</t>
  </si>
  <si>
    <t>2Q23</t>
  </si>
  <si>
    <t>3Q23</t>
  </si>
  <si>
    <t>4Q23</t>
  </si>
  <si>
    <t>Derecho de Conexión</t>
  </si>
  <si>
    <t>Venta Internas</t>
  </si>
  <si>
    <t>Connection Sales</t>
  </si>
  <si>
    <t>Margen FISE</t>
  </si>
  <si>
    <t>FISE Margin</t>
  </si>
  <si>
    <t>Connection Rights</t>
  </si>
  <si>
    <t>Financiamiento de internas</t>
  </si>
  <si>
    <t>Connection Financing</t>
  </si>
  <si>
    <t>1Q24</t>
  </si>
  <si>
    <t>*: Ultimos Doce Meses</t>
  </si>
  <si>
    <t>*: Last Twelve Months</t>
  </si>
  <si>
    <t>2Q24</t>
  </si>
  <si>
    <t>Deferred Tax assets</t>
  </si>
  <si>
    <t>3Q24</t>
  </si>
  <si>
    <t>Depreciación</t>
  </si>
  <si>
    <t>Amortización</t>
  </si>
  <si>
    <t>EBT</t>
  </si>
  <si>
    <t>4Q24</t>
  </si>
  <si>
    <t>1Q25</t>
  </si>
  <si>
    <t>Provisón por deterioro de cuentas por cobrar</t>
  </si>
  <si>
    <t xml:space="preserve"> 12.98 </t>
  </si>
  <si>
    <t xml:space="preserve"> 23.71 </t>
  </si>
  <si>
    <t xml:space="preserve"> 33.06 </t>
  </si>
  <si>
    <t xml:space="preserve"> 8.59 </t>
  </si>
  <si>
    <t xml:space="preserve"> 21.24 </t>
  </si>
  <si>
    <t xml:space="preserve"> 27.79 </t>
  </si>
  <si>
    <t xml:space="preserve"> 5.92 </t>
  </si>
  <si>
    <t xml:space="preserve"> 45.98 </t>
  </si>
  <si>
    <t xml:space="preserve"> 17.67 </t>
  </si>
  <si>
    <t xml:space="preserve"> 3.85 </t>
  </si>
  <si>
    <t xml:space="preserve"> 24.90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</si>
</sst>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0.0%"/>
    <numFmt numFmtId="165" formatCode="_ * #,##0.00_ ;_ * \-#,##0.00_ ;_ * &quot;-&quot;??_ ;_ @_ "/>
    <numFmt numFmtId="166" formatCode="0.0\x"/>
    <numFmt numFmtId="167" formatCode="_-* #,##0.00_-;\-* #,##0.00_-;_-* &quot;-&quot;_-;_-@_-"/>
    <numFmt numFmtId="168" formatCode="_-* #,##0.000_-;\-* #,##0.000_-;_-* &quot;-&quot;??_-;_-@_-"/>
    <numFmt numFmtId="169" formatCode="_-* #,##0.0_-;\-* #,##0.0_-;_-* &quot;-&quot;_-;_-@_-"/>
    <numFmt numFmtId="170" formatCode="_-* #,##0.0_-;\-* #,##0.0_-;_-* &quot;-&quot;??_-;_-@_-"/>
    <numFmt numFmtId="171" formatCode="0.0"/>
    <numFmt numFmtId="172" formatCode="0.000"/>
    <numFmt numFmtId="173" formatCode="#,##0.0"/>
    <numFmt numFmtId="174" formatCode="_-* #,##0_-;\-* #,##0_-;_-* &quot;-&quot;??_-;_-@_-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Proxima Nova A Thin"/>
    </font>
    <font>
      <sz val="11"/>
      <color theme="1"/>
      <name val="Proxima Nova A Thin"/>
    </font>
    <font>
      <b/>
      <sz val="11"/>
      <color rgb="FF2CACE3"/>
      <name val="Proxima Nova A Thin"/>
    </font>
    <font>
      <b/>
      <sz val="11"/>
      <color theme="1"/>
      <name val="Proxima Nova A Thin"/>
    </font>
    <font>
      <b/>
      <sz val="11"/>
      <name val="Proxima Nova A Thin"/>
    </font>
    <font>
      <sz val="11"/>
      <color rgb="FF00B050"/>
      <name val="Proxima Nova A Thin"/>
    </font>
    <font>
      <sz val="11"/>
      <name val="Proxima Nova A Thin"/>
    </font>
    <font>
      <sz val="11"/>
      <color theme="3"/>
      <name val="Proxima Nova A Thin"/>
    </font>
    <font>
      <b/>
      <sz val="11"/>
      <color rgb="FF000000"/>
      <name val="Proxima Nova A Thin"/>
    </font>
    <font>
      <sz val="11"/>
      <color rgb="FF2376BC"/>
      <name val="Proxima Nova A Thin"/>
    </font>
    <font>
      <b/>
      <sz val="11"/>
      <color rgb="FF00B050"/>
      <name val="Proxima Nova A Thin"/>
    </font>
    <font>
      <sz val="8"/>
      <name val="Calibri"/>
      <family val="2"/>
      <scheme val="minor"/>
    </font>
    <font>
      <b/>
      <sz val="11"/>
      <color rgb="FF2376BC"/>
      <name val="Proxima Nova A Thin"/>
    </font>
    <font>
      <sz val="10"/>
      <color theme="1"/>
      <name val="Proxima Nova A Thin"/>
    </font>
    <font>
      <sz val="10"/>
      <color rgb="FF2376BC"/>
      <name val="Proxima Nova A Thin"/>
    </font>
    <font>
      <sz val="10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9"/>
      <color rgb="FFFFFFFF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Proxima Nova A Thin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30549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theme="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theme="3"/>
      </top>
      <bottom/>
      <diagonal/>
    </border>
  </borders>
  <cellStyleXfs count="5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4">
    <xf numFmtId="0" fontId="0" fillId="0" borderId="0" xfId="0"/>
    <xf numFmtId="0" fontId="2" fillId="0" borderId="1" xfId="0" applyFont="1" applyBorder="1"/>
    <xf numFmtId="0" fontId="3" fillId="0" borderId="1" xfId="0" applyFont="1" applyBorder="1"/>
    <xf numFmtId="0" fontId="3" fillId="0" borderId="0" xfId="0" applyFont="1"/>
    <xf numFmtId="0" fontId="4" fillId="0" borderId="0" xfId="0" applyFont="1"/>
    <xf numFmtId="0" fontId="5" fillId="0" borderId="2" xfId="0" applyFont="1" applyBorder="1"/>
    <xf numFmtId="0" fontId="6" fillId="0" borderId="2" xfId="0" applyFont="1" applyBorder="1" applyAlignment="1">
      <alignment horizontal="center"/>
    </xf>
    <xf numFmtId="0" fontId="3" fillId="0" borderId="0" xfId="0" applyFont="1" applyAlignment="1">
      <alignment horizontal="left" indent="1"/>
    </xf>
    <xf numFmtId="41" fontId="7" fillId="0" borderId="0" xfId="1" applyFont="1" applyBorder="1" applyAlignment="1">
      <alignment horizontal="center" vertical="center" wrapText="1"/>
    </xf>
    <xf numFmtId="41" fontId="8" fillId="0" borderId="0" xfId="1" applyFont="1" applyBorder="1" applyAlignment="1">
      <alignment horizontal="center" vertical="center" wrapText="1"/>
    </xf>
    <xf numFmtId="41" fontId="7" fillId="0" borderId="0" xfId="1" applyFont="1" applyFill="1" applyBorder="1" applyAlignment="1">
      <alignment horizontal="center" vertical="center" wrapText="1"/>
    </xf>
    <xf numFmtId="41" fontId="8" fillId="0" borderId="0" xfId="1" applyFont="1" applyFill="1" applyBorder="1" applyAlignment="1">
      <alignment horizontal="center" vertical="center" wrapText="1"/>
    </xf>
    <xf numFmtId="0" fontId="5" fillId="0" borderId="0" xfId="0" applyFont="1"/>
    <xf numFmtId="41" fontId="6" fillId="0" borderId="0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41" fontId="6" fillId="0" borderId="0" xfId="1" applyFont="1" applyBorder="1" applyAlignment="1">
      <alignment horizontal="center" vertical="center" wrapText="1"/>
    </xf>
    <xf numFmtId="41" fontId="9" fillId="0" borderId="0" xfId="1" applyFont="1" applyBorder="1" applyAlignment="1">
      <alignment horizontal="center" vertical="center" wrapText="1"/>
    </xf>
    <xf numFmtId="41" fontId="9" fillId="0" borderId="0" xfId="1" applyFont="1" applyFill="1" applyBorder="1" applyAlignment="1">
      <alignment horizontal="center" vertical="center" wrapText="1"/>
    </xf>
    <xf numFmtId="41" fontId="9" fillId="0" borderId="0" xfId="1" applyFont="1"/>
    <xf numFmtId="41" fontId="9" fillId="0" borderId="0" xfId="1" applyFont="1" applyFill="1"/>
    <xf numFmtId="41" fontId="5" fillId="0" borderId="0" xfId="1" applyFont="1" applyBorder="1" applyAlignment="1">
      <alignment horizontal="center"/>
    </xf>
    <xf numFmtId="41" fontId="3" fillId="0" borderId="0" xfId="1" applyFont="1"/>
    <xf numFmtId="0" fontId="3" fillId="0" borderId="0" xfId="0" applyFont="1" applyAlignment="1">
      <alignment horizontal="left" indent="2"/>
    </xf>
    <xf numFmtId="0" fontId="5" fillId="0" borderId="0" xfId="0" applyFont="1" applyAlignment="1">
      <alignment horizontal="left" indent="1"/>
    </xf>
    <xf numFmtId="41" fontId="5" fillId="0" borderId="0" xfId="1" applyFont="1"/>
    <xf numFmtId="41" fontId="3" fillId="0" borderId="0" xfId="0" applyNumberFormat="1" applyFont="1"/>
    <xf numFmtId="41" fontId="5" fillId="0" borderId="0" xfId="1" applyFont="1" applyFill="1"/>
    <xf numFmtId="41" fontId="3" fillId="0" borderId="0" xfId="1" applyFont="1" applyFill="1"/>
    <xf numFmtId="0" fontId="10" fillId="0" borderId="2" xfId="0" applyFont="1" applyBorder="1"/>
    <xf numFmtId="17" fontId="10" fillId="0" borderId="2" xfId="0" applyNumberFormat="1" applyFont="1" applyBorder="1" applyAlignment="1">
      <alignment horizontal="center"/>
    </xf>
    <xf numFmtId="0" fontId="3" fillId="0" borderId="0" xfId="0" applyFont="1" applyAlignment="1">
      <alignment horizontal="left" wrapText="1" indent="2"/>
    </xf>
    <xf numFmtId="0" fontId="3" fillId="0" borderId="0" xfId="0" applyFont="1" applyAlignment="1">
      <alignment horizontal="left" wrapText="1" indent="1"/>
    </xf>
    <xf numFmtId="41" fontId="11" fillId="0" borderId="0" xfId="1" applyFont="1" applyBorder="1" applyAlignment="1">
      <alignment horizontal="center" vertical="center" wrapText="1"/>
    </xf>
    <xf numFmtId="41" fontId="11" fillId="0" borderId="0" xfId="1" applyFont="1" applyFill="1" applyBorder="1" applyAlignment="1">
      <alignment horizontal="center" vertical="center" wrapText="1"/>
    </xf>
    <xf numFmtId="41" fontId="12" fillId="0" borderId="0" xfId="1" applyFont="1" applyFill="1" applyBorder="1" applyAlignment="1">
      <alignment horizontal="center" vertical="center" wrapText="1"/>
    </xf>
    <xf numFmtId="9" fontId="11" fillId="0" borderId="0" xfId="2" applyFont="1" applyBorder="1" applyAlignment="1">
      <alignment horizontal="right" vertical="center" wrapText="1"/>
    </xf>
    <xf numFmtId="166" fontId="11" fillId="0" borderId="0" xfId="2" applyNumberFormat="1" applyFont="1" applyBorder="1" applyAlignment="1">
      <alignment horizontal="right" vertical="center" wrapText="1"/>
    </xf>
    <xf numFmtId="0" fontId="0" fillId="2" borderId="0" xfId="0" applyFill="1"/>
    <xf numFmtId="0" fontId="15" fillId="0" borderId="0" xfId="0" applyFont="1" applyAlignment="1">
      <alignment horizontal="left" indent="1"/>
    </xf>
    <xf numFmtId="0" fontId="5" fillId="0" borderId="0" xfId="0" applyFont="1" applyAlignment="1">
      <alignment horizontal="left" vertical="center"/>
    </xf>
    <xf numFmtId="0" fontId="3" fillId="0" borderId="1" xfId="0" applyFont="1" applyBorder="1" applyAlignment="1">
      <alignment horizontal="right"/>
    </xf>
    <xf numFmtId="0" fontId="3" fillId="0" borderId="0" xfId="0" applyFont="1" applyAlignment="1">
      <alignment horizontal="right"/>
    </xf>
    <xf numFmtId="0" fontId="6" fillId="0" borderId="3" xfId="0" applyFont="1" applyBorder="1" applyAlignment="1">
      <alignment horizontal="right"/>
    </xf>
    <xf numFmtId="0" fontId="6" fillId="0" borderId="2" xfId="0" applyFont="1" applyBorder="1" applyAlignment="1">
      <alignment horizontal="right"/>
    </xf>
    <xf numFmtId="41" fontId="11" fillId="0" borderId="0" xfId="1" applyFont="1" applyBorder="1" applyAlignment="1">
      <alignment horizontal="right" vertical="center" wrapText="1"/>
    </xf>
    <xf numFmtId="164" fontId="11" fillId="0" borderId="0" xfId="2" applyNumberFormat="1" applyFont="1" applyBorder="1" applyAlignment="1">
      <alignment horizontal="right" vertical="center" wrapText="1"/>
    </xf>
    <xf numFmtId="0" fontId="0" fillId="0" borderId="0" xfId="0" applyAlignment="1">
      <alignment horizontal="right"/>
    </xf>
    <xf numFmtId="41" fontId="6" fillId="0" borderId="0" xfId="1" applyFont="1" applyFill="1" applyBorder="1" applyAlignment="1">
      <alignment horizontal="right" vertical="center" wrapText="1"/>
    </xf>
    <xf numFmtId="164" fontId="14" fillId="0" borderId="0" xfId="2" applyNumberFormat="1" applyFont="1" applyBorder="1" applyAlignment="1">
      <alignment horizontal="right" vertical="center" wrapText="1"/>
    </xf>
    <xf numFmtId="167" fontId="14" fillId="0" borderId="0" xfId="1" applyNumberFormat="1" applyFont="1" applyBorder="1" applyAlignment="1">
      <alignment horizontal="right" vertical="center" wrapText="1"/>
    </xf>
    <xf numFmtId="167" fontId="11" fillId="0" borderId="0" xfId="1" applyNumberFormat="1" applyFont="1" applyBorder="1" applyAlignment="1">
      <alignment horizontal="right" vertical="center" wrapText="1"/>
    </xf>
    <xf numFmtId="167" fontId="0" fillId="0" borderId="0" xfId="0" applyNumberFormat="1" applyAlignment="1">
      <alignment horizontal="right"/>
    </xf>
    <xf numFmtId="41" fontId="8" fillId="0" borderId="0" xfId="1" applyFont="1" applyFill="1" applyBorder="1" applyAlignment="1">
      <alignment horizontal="right" vertical="center" wrapText="1"/>
    </xf>
    <xf numFmtId="41" fontId="0" fillId="0" borderId="0" xfId="0" applyNumberFormat="1" applyAlignment="1">
      <alignment horizontal="right"/>
    </xf>
    <xf numFmtId="43" fontId="0" fillId="0" borderId="0" xfId="0" applyNumberFormat="1" applyAlignment="1">
      <alignment horizontal="right"/>
    </xf>
    <xf numFmtId="41" fontId="16" fillId="0" borderId="0" xfId="1" applyFont="1" applyBorder="1" applyAlignment="1">
      <alignment horizontal="right" vertical="center" wrapText="1"/>
    </xf>
    <xf numFmtId="0" fontId="17" fillId="0" borderId="0" xfId="0" applyFont="1" applyAlignment="1">
      <alignment horizontal="right"/>
    </xf>
    <xf numFmtId="0" fontId="3" fillId="3" borderId="0" xfId="0" applyFont="1" applyFill="1" applyAlignment="1">
      <alignment horizontal="right"/>
    </xf>
    <xf numFmtId="41" fontId="0" fillId="0" borderId="0" xfId="0" applyNumberFormat="1"/>
    <xf numFmtId="41" fontId="11" fillId="0" borderId="0" xfId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indent="3"/>
    </xf>
    <xf numFmtId="43" fontId="0" fillId="0" borderId="0" xfId="0" applyNumberFormat="1"/>
    <xf numFmtId="41" fontId="3" fillId="0" borderId="0" xfId="0" applyNumberFormat="1" applyFont="1" applyAlignment="1">
      <alignment horizontal="right"/>
    </xf>
    <xf numFmtId="0" fontId="6" fillId="0" borderId="3" xfId="0" applyFont="1" applyBorder="1"/>
    <xf numFmtId="168" fontId="0" fillId="0" borderId="0" xfId="0" applyNumberFormat="1" applyAlignment="1">
      <alignment horizontal="right"/>
    </xf>
    <xf numFmtId="164" fontId="0" fillId="0" borderId="0" xfId="2" applyNumberFormat="1" applyFont="1"/>
    <xf numFmtId="0" fontId="15" fillId="0" borderId="0" xfId="0" applyFont="1" applyAlignment="1">
      <alignment horizontal="left" indent="2"/>
    </xf>
    <xf numFmtId="43" fontId="18" fillId="0" borderId="0" xfId="0" applyNumberFormat="1" applyFont="1" applyAlignment="1">
      <alignment horizontal="right"/>
    </xf>
    <xf numFmtId="164" fontId="0" fillId="0" borderId="0" xfId="2" applyNumberFormat="1" applyFont="1" applyAlignment="1">
      <alignment horizontal="right"/>
    </xf>
    <xf numFmtId="9" fontId="0" fillId="0" borderId="0" xfId="2" applyFont="1"/>
    <xf numFmtId="41" fontId="0" fillId="0" borderId="0" xfId="2" applyNumberFormat="1" applyFont="1"/>
    <xf numFmtId="10" fontId="0" fillId="0" borderId="0" xfId="2" applyNumberFormat="1" applyFont="1"/>
    <xf numFmtId="0" fontId="3" fillId="4" borderId="0" xfId="0" applyFont="1" applyFill="1" applyAlignment="1">
      <alignment horizontal="right"/>
    </xf>
    <xf numFmtId="164" fontId="3" fillId="0" borderId="0" xfId="2" applyNumberFormat="1" applyFont="1"/>
    <xf numFmtId="169" fontId="0" fillId="0" borderId="0" xfId="0" applyNumberFormat="1"/>
    <xf numFmtId="170" fontId="3" fillId="0" borderId="0" xfId="4" applyNumberFormat="1" applyFont="1"/>
    <xf numFmtId="169" fontId="3" fillId="0" borderId="0" xfId="0" applyNumberFormat="1" applyFont="1"/>
    <xf numFmtId="0" fontId="6" fillId="0" borderId="2" xfId="0" applyFont="1" applyBorder="1" applyAlignment="1">
      <alignment horizontal="left"/>
    </xf>
    <xf numFmtId="0" fontId="19" fillId="5" borderId="4" xfId="0" applyFont="1" applyFill="1" applyBorder="1" applyAlignment="1">
      <alignment horizontal="left" vertical="center" readingOrder="1"/>
    </xf>
    <xf numFmtId="171" fontId="20" fillId="5" borderId="4" xfId="0" applyNumberFormat="1" applyFont="1" applyFill="1" applyBorder="1" applyAlignment="1">
      <alignment horizontal="right" vertical="center" readingOrder="1"/>
    </xf>
    <xf numFmtId="4" fontId="0" fillId="0" borderId="0" xfId="0" applyNumberFormat="1"/>
    <xf numFmtId="43" fontId="0" fillId="0" borderId="0" xfId="4" applyFont="1" applyAlignment="1">
      <alignment horizontal="right"/>
    </xf>
    <xf numFmtId="172" fontId="3" fillId="0" borderId="0" xfId="0" applyNumberFormat="1" applyFont="1"/>
    <xf numFmtId="0" fontId="0" fillId="0" borderId="0" xfId="0" applyAlignment="1">
      <alignment horizontal="left"/>
    </xf>
    <xf numFmtId="0" fontId="3" fillId="0" borderId="5" xfId="0" applyFont="1" applyBorder="1" applyAlignment="1">
      <alignment horizontal="right"/>
    </xf>
    <xf numFmtId="3" fontId="11" fillId="0" borderId="0" xfId="1" applyNumberFormat="1" applyFont="1" applyBorder="1" applyAlignment="1">
      <alignment horizontal="right" vertical="center" wrapText="1"/>
    </xf>
    <xf numFmtId="41" fontId="21" fillId="0" borderId="0" xfId="1" applyFont="1" applyBorder="1" applyAlignment="1">
      <alignment horizontal="right" vertical="center" wrapText="1"/>
    </xf>
    <xf numFmtId="3" fontId="21" fillId="0" borderId="0" xfId="1" applyNumberFormat="1" applyFont="1" applyBorder="1" applyAlignment="1">
      <alignment horizontal="right" vertical="center" wrapText="1"/>
    </xf>
    <xf numFmtId="0" fontId="3" fillId="0" borderId="5" xfId="0" applyFont="1" applyBorder="1"/>
    <xf numFmtId="173" fontId="21" fillId="0" borderId="0" xfId="1" applyNumberFormat="1" applyFont="1" applyBorder="1" applyAlignment="1">
      <alignment horizontal="right" vertical="center" wrapText="1"/>
    </xf>
    <xf numFmtId="174" fontId="0" fillId="0" borderId="0" xfId="0" applyNumberFormat="1"/>
    <xf numFmtId="43" fontId="0" fillId="0" borderId="0" xfId="4" applyFont="1"/>
    <xf numFmtId="164" fontId="3" fillId="0" borderId="0" xfId="0" applyNumberFormat="1" applyFont="1"/>
    <xf numFmtId="0" fontId="6" fillId="0" borderId="0" xfId="0" applyFont="1" applyAlignment="1">
      <alignment horizontal="center"/>
    </xf>
  </cellXfs>
  <cellStyles count="5">
    <cellStyle name="Millares" xfId="4" builtinId="3"/>
    <cellStyle name="Millares [0]" xfId="1" builtinId="6"/>
    <cellStyle name="Millares 2" xfId="3" xr:uid="{10B69F82-C695-4F07-9E8A-43BE748D7899}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2376BC"/>
      <color rgb="FFA6CE39"/>
      <color rgb="FF00B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490330</xdr:colOff>
      <xdr:row>26</xdr:row>
      <xdr:rowOff>144192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43B12E-BE23-4B6F-9B3F-39C1CE811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4330" cy="4932092"/>
        </a:xfrm>
        <a:prstGeom prst="rect">
          <a:avLst/>
        </a:prstGeom>
      </xdr:spPr>
    </xdr:pic>
    <xdr:clientData/>
  </xdr:twoCellAnchor>
  <xdr:twoCellAnchor>
    <xdr:from>
      <xdr:col>9</xdr:col>
      <xdr:colOff>268941</xdr:colOff>
      <xdr:row>8</xdr:row>
      <xdr:rowOff>112058</xdr:rowOff>
    </xdr:from>
    <xdr:to>
      <xdr:col>12</xdr:col>
      <xdr:colOff>410460</xdr:colOff>
      <xdr:row>15</xdr:row>
      <xdr:rowOff>75089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5C56F3F5-4A9F-40DE-8D00-C976FC6C1BBB}"/>
            </a:ext>
          </a:extLst>
        </xdr:cNvPr>
        <xdr:cNvSpPr txBox="1"/>
      </xdr:nvSpPr>
      <xdr:spPr>
        <a:xfrm>
          <a:off x="7126941" y="1606176"/>
          <a:ext cx="2427519" cy="12703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s-MX" sz="3200" b="1">
              <a:solidFill>
                <a:srgbClr val="00B0F0"/>
              </a:solidFill>
              <a:latin typeface="Proxima Nova A Thin"/>
              <a:ea typeface="+mn-ea"/>
              <a:cs typeface="+mn-cs"/>
            </a:rPr>
            <a:t>Data</a:t>
          </a:r>
          <a:r>
            <a:rPr lang="es-MX" sz="3200" b="1" baseline="0">
              <a:solidFill>
                <a:srgbClr val="00B0F0"/>
              </a:solidFill>
              <a:latin typeface="Proxima Nova A Thin"/>
            </a:rPr>
            <a:t> Pack</a:t>
          </a:r>
        </a:p>
        <a:p>
          <a:pPr algn="r"/>
          <a:r>
            <a:rPr lang="es-MX" sz="2800" b="1" baseline="0">
              <a:solidFill>
                <a:schemeClr val="tx1">
                  <a:lumMod val="50000"/>
                  <a:lumOff val="50000"/>
                </a:schemeClr>
              </a:solidFill>
              <a:latin typeface="Proxima Nova A Thin"/>
            </a:rPr>
            <a:t>1Q25</a:t>
          </a:r>
        </a:p>
      </xdr:txBody>
    </xdr:sp>
    <xdr:clientData/>
  </xdr:twoCellAnchor>
  <xdr:twoCellAnchor editAs="oneCell">
    <xdr:from>
      <xdr:col>8</xdr:col>
      <xdr:colOff>485587</xdr:colOff>
      <xdr:row>1</xdr:row>
      <xdr:rowOff>97118</xdr:rowOff>
    </xdr:from>
    <xdr:to>
      <xdr:col>12</xdr:col>
      <xdr:colOff>561101</xdr:colOff>
      <xdr:row>8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458DD8-5533-49A9-9BDB-4C88A09ED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21822" y="283883"/>
          <a:ext cx="3093632" cy="1210235"/>
        </a:xfrm>
        <a:prstGeom prst="rect">
          <a:avLst/>
        </a:prstGeom>
      </xdr:spPr>
    </xdr:pic>
    <xdr:clientData/>
  </xdr:twoCellAnchor>
  <xdr:twoCellAnchor>
    <xdr:from>
      <xdr:col>9</xdr:col>
      <xdr:colOff>662589</xdr:colOff>
      <xdr:row>24</xdr:row>
      <xdr:rowOff>144686</xdr:rowOff>
    </xdr:from>
    <xdr:to>
      <xdr:col>13</xdr:col>
      <xdr:colOff>414939</xdr:colOff>
      <xdr:row>26</xdr:row>
      <xdr:rowOff>49023</xdr:rowOff>
    </xdr:to>
    <xdr:sp macro="" textlink="">
      <xdr:nvSpPr>
        <xdr:cNvPr id="5" name="Cuadro de texto 2">
          <a:extLst>
            <a:ext uri="{FF2B5EF4-FFF2-40B4-BE49-F238E27FC236}">
              <a16:creationId xmlns:a16="http://schemas.microsoft.com/office/drawing/2014/main" id="{0331AF26-6A5A-474F-A60B-E6614BEB86E5}"/>
            </a:ext>
          </a:extLst>
        </xdr:cNvPr>
        <xdr:cNvSpPr txBox="1">
          <a:spLocks noChangeArrowheads="1"/>
        </xdr:cNvSpPr>
      </xdr:nvSpPr>
      <xdr:spPr bwMode="auto">
        <a:xfrm>
          <a:off x="7461468" y="4559031"/>
          <a:ext cx="2774074" cy="272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>
            <a:lnSpc>
              <a:spcPct val="120000"/>
            </a:lnSpc>
            <a:spcAft>
              <a:spcPts val="1020"/>
            </a:spcAft>
          </a:pPr>
          <a:r>
            <a:rPr lang="es-CO" sz="1050" b="1">
              <a:solidFill>
                <a:schemeClr val="accent5">
                  <a:lumMod val="75000"/>
                </a:schemeClr>
              </a:solidFill>
              <a:effectLst/>
              <a:latin typeface="Proxima Nova A Thin"/>
              <a:ea typeface="Times New Roman" panose="02020603050405020304" pitchFamily="18" charset="0"/>
            </a:rPr>
            <a:t>E-mail: ir@calidda.com.pe</a:t>
          </a:r>
          <a:endParaRPr lang="es-PE" sz="1400" b="1">
            <a:solidFill>
              <a:schemeClr val="accent5">
                <a:lumMod val="75000"/>
              </a:schemeClr>
            </a:solidFill>
            <a:effectLst/>
            <a:latin typeface="Proxima Nova A Thin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9</xdr:col>
      <xdr:colOff>655138</xdr:colOff>
      <xdr:row>21</xdr:row>
      <xdr:rowOff>142908</xdr:rowOff>
    </xdr:from>
    <xdr:to>
      <xdr:col>14</xdr:col>
      <xdr:colOff>217623</xdr:colOff>
      <xdr:row>23</xdr:row>
      <xdr:rowOff>44070</xdr:rowOff>
    </xdr:to>
    <xdr:sp macro="" textlink="">
      <xdr:nvSpPr>
        <xdr:cNvPr id="6" name="Cuadro de texto 2">
          <a:extLst>
            <a:ext uri="{FF2B5EF4-FFF2-40B4-BE49-F238E27FC236}">
              <a16:creationId xmlns:a16="http://schemas.microsoft.com/office/drawing/2014/main" id="{6233C773-FAC1-4976-B18D-26D1A04371F2}"/>
            </a:ext>
          </a:extLst>
        </xdr:cNvPr>
        <xdr:cNvSpPr txBox="1">
          <a:spLocks noChangeArrowheads="1"/>
        </xdr:cNvSpPr>
      </xdr:nvSpPr>
      <xdr:spPr bwMode="auto">
        <a:xfrm>
          <a:off x="7454017" y="4005460"/>
          <a:ext cx="3339640" cy="269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marL="0" indent="0">
            <a:lnSpc>
              <a:spcPct val="120000"/>
            </a:lnSpc>
            <a:spcAft>
              <a:spcPts val="1020"/>
            </a:spcAft>
          </a:pPr>
          <a:r>
            <a:rPr lang="es-CO" sz="1050" b="1">
              <a:solidFill>
                <a:schemeClr val="accent5">
                  <a:lumMod val="75000"/>
                </a:schemeClr>
              </a:solidFill>
              <a:effectLst/>
              <a:latin typeface="Proxima Nova A Thin"/>
              <a:ea typeface="Times New Roman" panose="02020603050405020304" pitchFamily="18" charset="0"/>
              <a:cs typeface="+mn-cs"/>
            </a:rPr>
            <a:t>www.calidda.com.pe/ir/es/</a:t>
          </a:r>
          <a:endParaRPr lang="es-PE" sz="1050" b="1">
            <a:solidFill>
              <a:schemeClr val="accent5">
                <a:lumMod val="75000"/>
              </a:schemeClr>
            </a:solidFill>
            <a:effectLst/>
            <a:latin typeface="Proxima Nova A Thin"/>
            <a:ea typeface="Times New Roman" panose="02020603050405020304" pitchFamily="18" charset="0"/>
            <a:cs typeface="+mn-cs"/>
          </a:endParaRPr>
        </a:p>
      </xdr:txBody>
    </xdr:sp>
    <xdr:clientData/>
  </xdr:twoCellAnchor>
  <xdr:twoCellAnchor editAs="oneCell">
    <xdr:from>
      <xdr:col>9</xdr:col>
      <xdr:colOff>200245</xdr:colOff>
      <xdr:row>24</xdr:row>
      <xdr:rowOff>59767</xdr:rowOff>
    </xdr:from>
    <xdr:to>
      <xdr:col>9</xdr:col>
      <xdr:colOff>662830</xdr:colOff>
      <xdr:row>26</xdr:row>
      <xdr:rowOff>154734</xdr:rowOff>
    </xdr:to>
    <xdr:pic>
      <xdr:nvPicPr>
        <xdr:cNvPr id="10" name="Gráfico 9" descr="Sobre con relleno sólido">
          <a:extLst>
            <a:ext uri="{FF2B5EF4-FFF2-40B4-BE49-F238E27FC236}">
              <a16:creationId xmlns:a16="http://schemas.microsoft.com/office/drawing/2014/main" id="{F7B92CDD-C63C-4810-9083-C3EAC4A82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999124" y="4474112"/>
          <a:ext cx="462585" cy="462829"/>
        </a:xfrm>
        <a:prstGeom prst="rect">
          <a:avLst/>
        </a:prstGeom>
      </xdr:spPr>
    </xdr:pic>
    <xdr:clientData/>
  </xdr:twoCellAnchor>
  <xdr:twoCellAnchor editAs="oneCell">
    <xdr:from>
      <xdr:col>9</xdr:col>
      <xdr:colOff>183712</xdr:colOff>
      <xdr:row>21</xdr:row>
      <xdr:rowOff>130890</xdr:rowOff>
    </xdr:from>
    <xdr:to>
      <xdr:col>9</xdr:col>
      <xdr:colOff>687301</xdr:colOff>
      <xdr:row>24</xdr:row>
      <xdr:rowOff>80377</xdr:rowOff>
    </xdr:to>
    <xdr:pic>
      <xdr:nvPicPr>
        <xdr:cNvPr id="11" name="Gráfico 6" descr="Mundo contorno">
          <a:extLst>
            <a:ext uri="{FF2B5EF4-FFF2-40B4-BE49-F238E27FC236}">
              <a16:creationId xmlns:a16="http://schemas.microsoft.com/office/drawing/2014/main" id="{FC8BD31A-B986-4191-B2CA-4ED2AEC4A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6982591" y="3993442"/>
          <a:ext cx="503589" cy="501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52292</xdr:rowOff>
    </xdr:from>
    <xdr:to>
      <xdr:col>13</xdr:col>
      <xdr:colOff>1200</xdr:colOff>
      <xdr:row>27</xdr:row>
      <xdr:rowOff>184519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FBA88F4-EEE2-456C-83BA-759AE8656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94939"/>
          <a:ext cx="9907200" cy="132227"/>
        </a:xfrm>
        <a:prstGeom prst="rect">
          <a:avLst/>
        </a:prstGeom>
      </xdr:spPr>
    </xdr:pic>
    <xdr:clientData/>
  </xdr:twoCellAnchor>
  <xdr:twoCellAnchor>
    <xdr:from>
      <xdr:col>9</xdr:col>
      <xdr:colOff>659943</xdr:colOff>
      <xdr:row>22</xdr:row>
      <xdr:rowOff>168769</xdr:rowOff>
    </xdr:from>
    <xdr:to>
      <xdr:col>14</xdr:col>
      <xdr:colOff>219253</xdr:colOff>
      <xdr:row>24</xdr:row>
      <xdr:rowOff>63581</xdr:rowOff>
    </xdr:to>
    <xdr:sp macro="" textlink="">
      <xdr:nvSpPr>
        <xdr:cNvPr id="7" name="Cuadro de texto 2">
          <a:extLst>
            <a:ext uri="{FF2B5EF4-FFF2-40B4-BE49-F238E27FC236}">
              <a16:creationId xmlns:a16="http://schemas.microsoft.com/office/drawing/2014/main" id="{0CF82C75-5553-417B-AEBB-1A71C9763133}"/>
            </a:ext>
          </a:extLst>
        </xdr:cNvPr>
        <xdr:cNvSpPr txBox="1">
          <a:spLocks noChangeArrowheads="1"/>
        </xdr:cNvSpPr>
      </xdr:nvSpPr>
      <xdr:spPr bwMode="auto">
        <a:xfrm>
          <a:off x="7458822" y="4215252"/>
          <a:ext cx="3336465" cy="262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marL="0" indent="0">
            <a:lnSpc>
              <a:spcPct val="120000"/>
            </a:lnSpc>
            <a:spcAft>
              <a:spcPts val="1020"/>
            </a:spcAft>
          </a:pPr>
          <a:r>
            <a:rPr lang="es-CO" sz="1050" b="1">
              <a:solidFill>
                <a:schemeClr val="accent5">
                  <a:lumMod val="75000"/>
                </a:schemeClr>
              </a:solidFill>
              <a:effectLst/>
              <a:latin typeface="Proxima Nova A Thin"/>
              <a:ea typeface="Times New Roman" panose="02020603050405020304" pitchFamily="18" charset="0"/>
              <a:cs typeface="+mn-cs"/>
            </a:rPr>
            <a:t>www.calidda.com.pe/ir/en/</a:t>
          </a:r>
          <a:endParaRPr lang="es-PE" sz="1050" b="1">
            <a:solidFill>
              <a:schemeClr val="accent5">
                <a:lumMod val="75000"/>
              </a:schemeClr>
            </a:solidFill>
            <a:effectLst/>
            <a:latin typeface="Proxima Nova A Thin"/>
            <a:ea typeface="Times New Roman" panose="02020603050405020304" pitchFamily="18" charset="0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172355</xdr:colOff>
      <xdr:row>9</xdr:row>
      <xdr:rowOff>54430</xdr:rowOff>
    </xdr:from>
    <xdr:to>
      <xdr:col>26</xdr:col>
      <xdr:colOff>280355</xdr:colOff>
      <xdr:row>9</xdr:row>
      <xdr:rowOff>162430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48CD35F0-E38F-43A1-ADF8-5E09F23E8844}"/>
            </a:ext>
          </a:extLst>
        </xdr:cNvPr>
        <xdr:cNvSpPr/>
      </xdr:nvSpPr>
      <xdr:spPr>
        <a:xfrm>
          <a:off x="21228208" y="1724106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26</xdr:col>
      <xdr:colOff>170541</xdr:colOff>
      <xdr:row>8</xdr:row>
      <xdr:rowOff>43545</xdr:rowOff>
    </xdr:from>
    <xdr:to>
      <xdr:col>26</xdr:col>
      <xdr:colOff>278541</xdr:colOff>
      <xdr:row>8</xdr:row>
      <xdr:rowOff>151545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C9905965-9347-4C56-B510-6E1D43B1C0A0}"/>
            </a:ext>
          </a:extLst>
        </xdr:cNvPr>
        <xdr:cNvSpPr/>
      </xdr:nvSpPr>
      <xdr:spPr>
        <a:xfrm>
          <a:off x="21226394" y="1533927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26</xdr:col>
      <xdr:colOff>168730</xdr:colOff>
      <xdr:row>11</xdr:row>
      <xdr:rowOff>41730</xdr:rowOff>
    </xdr:from>
    <xdr:to>
      <xdr:col>26</xdr:col>
      <xdr:colOff>276730</xdr:colOff>
      <xdr:row>11</xdr:row>
      <xdr:rowOff>149730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6DD4EA53-1439-4CC7-98D5-E181E8992A7B}"/>
            </a:ext>
          </a:extLst>
        </xdr:cNvPr>
        <xdr:cNvSpPr/>
      </xdr:nvSpPr>
      <xdr:spPr>
        <a:xfrm>
          <a:off x="21224583" y="1890701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D503957D-3ABD-4E05-943C-5B804841B88F}"/>
            </a:ext>
          </a:extLst>
        </xdr:cNvPr>
        <xdr:cNvSpPr/>
      </xdr:nvSpPr>
      <xdr:spPr>
        <a:xfrm>
          <a:off x="13488305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2BE7034A-5957-4409-9A52-EAD0C21C5EFB}"/>
            </a:ext>
          </a:extLst>
        </xdr:cNvPr>
        <xdr:cNvSpPr/>
      </xdr:nvSpPr>
      <xdr:spPr>
        <a:xfrm>
          <a:off x="13486491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AE8E2E21-C054-4BEC-A231-95BC9ACAE298}"/>
            </a:ext>
          </a:extLst>
        </xdr:cNvPr>
        <xdr:cNvSpPr/>
      </xdr:nvSpPr>
      <xdr:spPr>
        <a:xfrm>
          <a:off x="13484680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B7CFD51A-E7FD-4F0F-A51F-EB07FAA00DBA}"/>
            </a:ext>
          </a:extLst>
        </xdr:cNvPr>
        <xdr:cNvSpPr/>
      </xdr:nvSpPr>
      <xdr:spPr>
        <a:xfrm>
          <a:off x="12716780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FF63B6AE-3773-435E-B8A8-87B8918F6BFB}"/>
            </a:ext>
          </a:extLst>
        </xdr:cNvPr>
        <xdr:cNvSpPr/>
      </xdr:nvSpPr>
      <xdr:spPr>
        <a:xfrm>
          <a:off x="12714966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14FE0649-260D-40C8-963E-2C8D78823E8B}"/>
            </a:ext>
          </a:extLst>
        </xdr:cNvPr>
        <xdr:cNvSpPr/>
      </xdr:nvSpPr>
      <xdr:spPr>
        <a:xfrm>
          <a:off x="12713155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6F2F3B22-FE29-47EE-8E2D-85ADE698D72C}"/>
            </a:ext>
          </a:extLst>
        </xdr:cNvPr>
        <xdr:cNvSpPr/>
      </xdr:nvSpPr>
      <xdr:spPr>
        <a:xfrm>
          <a:off x="11188225" y="173580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4B655932-78E2-4FC9-B22D-9C33C91B0C2D}"/>
            </a:ext>
          </a:extLst>
        </xdr:cNvPr>
        <xdr:cNvSpPr/>
      </xdr:nvSpPr>
      <xdr:spPr>
        <a:xfrm>
          <a:off x="11186411" y="1542697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21C66B02-C599-4E7D-B364-0BDFD02359AD}"/>
            </a:ext>
          </a:extLst>
        </xdr:cNvPr>
        <xdr:cNvSpPr/>
      </xdr:nvSpPr>
      <xdr:spPr>
        <a:xfrm>
          <a:off x="11184600" y="1905317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DC1DAE87-1E5A-4669-B4EC-3EFE9A36A2A5}"/>
            </a:ext>
          </a:extLst>
        </xdr:cNvPr>
        <xdr:cNvSpPr/>
      </xdr:nvSpPr>
      <xdr:spPr>
        <a:xfrm>
          <a:off x="11188225" y="173580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A85F2BD9-6AEE-4DC5-B036-86A8E558B3EA}"/>
            </a:ext>
          </a:extLst>
        </xdr:cNvPr>
        <xdr:cNvSpPr/>
      </xdr:nvSpPr>
      <xdr:spPr>
        <a:xfrm>
          <a:off x="11186411" y="1542697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43CAC8B5-9F6C-48D6-B373-84E0F918BC35}"/>
            </a:ext>
          </a:extLst>
        </xdr:cNvPr>
        <xdr:cNvSpPr/>
      </xdr:nvSpPr>
      <xdr:spPr>
        <a:xfrm>
          <a:off x="11184600" y="1905317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0C146D6A-4295-4590-9E59-015E9EF63D3E}"/>
            </a:ext>
          </a:extLst>
        </xdr:cNvPr>
        <xdr:cNvSpPr/>
      </xdr:nvSpPr>
      <xdr:spPr>
        <a:xfrm>
          <a:off x="12745355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8C2D352E-C414-4CDE-80FD-1C268941C80F}"/>
            </a:ext>
          </a:extLst>
        </xdr:cNvPr>
        <xdr:cNvSpPr/>
      </xdr:nvSpPr>
      <xdr:spPr>
        <a:xfrm>
          <a:off x="12743541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147513F9-0477-4D57-820A-F8D98595A4D3}"/>
            </a:ext>
          </a:extLst>
        </xdr:cNvPr>
        <xdr:cNvSpPr/>
      </xdr:nvSpPr>
      <xdr:spPr>
        <a:xfrm>
          <a:off x="12741730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CBE4A-F783-4E55-9C1E-C4CBBB4CDFD2}">
  <dimension ref="A1:M28"/>
  <sheetViews>
    <sheetView showGridLines="0" showRowColHeaders="0" zoomScale="70" zoomScaleNormal="70" workbookViewId="0">
      <selection activeCell="L19" sqref="L19"/>
    </sheetView>
  </sheetViews>
  <sheetFormatPr baseColWidth="10" defaultColWidth="10.81640625" defaultRowHeight="14.5"/>
  <cols>
    <col min="1" max="16384" width="10.81640625" style="37"/>
  </cols>
  <sheetData>
    <row r="1" spans="1:13">
      <c r="A1"/>
      <c r="B1"/>
      <c r="C1"/>
      <c r="D1"/>
      <c r="E1"/>
      <c r="F1"/>
      <c r="G1"/>
      <c r="H1"/>
      <c r="I1"/>
      <c r="J1"/>
      <c r="K1"/>
      <c r="L1"/>
      <c r="M1"/>
    </row>
    <row r="2" spans="1:13">
      <c r="A2"/>
      <c r="B2"/>
      <c r="C2"/>
      <c r="D2"/>
      <c r="E2"/>
      <c r="F2"/>
      <c r="G2"/>
      <c r="H2"/>
      <c r="I2"/>
      <c r="J2"/>
      <c r="K2"/>
      <c r="L2"/>
      <c r="M2"/>
    </row>
    <row r="3" spans="1:13">
      <c r="A3"/>
      <c r="B3"/>
      <c r="C3"/>
      <c r="D3"/>
      <c r="E3"/>
      <c r="F3"/>
      <c r="G3"/>
      <c r="H3"/>
      <c r="I3"/>
      <c r="J3"/>
      <c r="K3"/>
      <c r="L3"/>
      <c r="M3"/>
    </row>
    <row r="4" spans="1:13">
      <c r="A4"/>
      <c r="B4"/>
      <c r="C4"/>
      <c r="D4"/>
      <c r="E4"/>
      <c r="F4"/>
      <c r="G4"/>
      <c r="H4"/>
      <c r="I4"/>
      <c r="J4"/>
      <c r="K4"/>
      <c r="L4"/>
      <c r="M4"/>
    </row>
    <row r="5" spans="1:13">
      <c r="A5"/>
      <c r="B5"/>
      <c r="C5"/>
      <c r="D5"/>
      <c r="E5"/>
      <c r="F5"/>
      <c r="G5"/>
      <c r="H5"/>
      <c r="I5"/>
      <c r="J5"/>
      <c r="K5"/>
      <c r="L5"/>
      <c r="M5"/>
    </row>
    <row r="6" spans="1:13">
      <c r="A6"/>
      <c r="B6"/>
      <c r="C6"/>
      <c r="D6"/>
      <c r="E6"/>
      <c r="F6"/>
      <c r="G6"/>
      <c r="H6"/>
      <c r="I6"/>
      <c r="J6"/>
      <c r="K6"/>
      <c r="L6"/>
      <c r="M6"/>
    </row>
    <row r="7" spans="1:13">
      <c r="A7"/>
      <c r="B7"/>
      <c r="C7"/>
      <c r="D7"/>
      <c r="E7"/>
      <c r="F7"/>
      <c r="G7"/>
      <c r="H7"/>
      <c r="I7"/>
      <c r="J7"/>
      <c r="K7"/>
      <c r="L7"/>
      <c r="M7"/>
    </row>
    <row r="8" spans="1:13">
      <c r="A8"/>
      <c r="B8"/>
      <c r="C8"/>
      <c r="D8"/>
      <c r="E8"/>
      <c r="F8"/>
      <c r="G8"/>
      <c r="H8"/>
      <c r="I8"/>
      <c r="J8"/>
      <c r="K8"/>
      <c r="L8"/>
      <c r="M8"/>
    </row>
    <row r="9" spans="1:13">
      <c r="A9"/>
      <c r="B9"/>
      <c r="C9"/>
      <c r="D9"/>
      <c r="E9"/>
      <c r="F9"/>
      <c r="G9"/>
      <c r="H9"/>
      <c r="I9"/>
      <c r="J9"/>
      <c r="K9"/>
      <c r="L9"/>
      <c r="M9"/>
    </row>
    <row r="10" spans="1:13">
      <c r="A10"/>
      <c r="B10"/>
      <c r="C10"/>
      <c r="D10"/>
      <c r="E10"/>
      <c r="F10"/>
      <c r="G10"/>
      <c r="H10"/>
      <c r="I10"/>
      <c r="J10"/>
      <c r="K10"/>
      <c r="L10"/>
      <c r="M10"/>
    </row>
    <row r="11" spans="1:13">
      <c r="A11"/>
      <c r="B11"/>
      <c r="C11"/>
      <c r="D11"/>
      <c r="E11"/>
      <c r="F11"/>
      <c r="G11"/>
      <c r="H11"/>
      <c r="I11"/>
      <c r="J11"/>
      <c r="K11"/>
      <c r="L11"/>
      <c r="M11"/>
    </row>
    <row r="12" spans="1:13">
      <c r="A12"/>
      <c r="B12"/>
      <c r="C12"/>
      <c r="D12"/>
      <c r="E12"/>
      <c r="F12"/>
      <c r="G12"/>
      <c r="H12"/>
      <c r="I12"/>
      <c r="J12"/>
      <c r="K12"/>
      <c r="L12"/>
      <c r="M12"/>
    </row>
    <row r="13" spans="1:13">
      <c r="A13"/>
      <c r="B13"/>
      <c r="C13"/>
      <c r="D13"/>
      <c r="E13"/>
      <c r="F13"/>
      <c r="G13"/>
      <c r="H13"/>
      <c r="I13"/>
      <c r="J13"/>
      <c r="K13"/>
      <c r="L13"/>
      <c r="M13"/>
    </row>
    <row r="14" spans="1:13">
      <c r="A14"/>
      <c r="B14"/>
      <c r="C14"/>
      <c r="D14"/>
      <c r="E14"/>
      <c r="F14"/>
      <c r="G14"/>
      <c r="H14"/>
      <c r="I14"/>
      <c r="J14"/>
      <c r="K14"/>
      <c r="L14"/>
      <c r="M14"/>
    </row>
    <row r="15" spans="1:13">
      <c r="A15"/>
      <c r="B15"/>
      <c r="C15"/>
      <c r="D15"/>
      <c r="E15"/>
      <c r="F15"/>
      <c r="G15"/>
      <c r="H15"/>
      <c r="I15"/>
      <c r="J15"/>
      <c r="K15"/>
      <c r="L15"/>
      <c r="M15"/>
    </row>
    <row r="16" spans="1:13">
      <c r="A16"/>
      <c r="B16"/>
      <c r="C16"/>
      <c r="D16"/>
      <c r="E16"/>
      <c r="F16"/>
      <c r="G16"/>
      <c r="H16"/>
      <c r="I16"/>
      <c r="J16"/>
      <c r="K16"/>
      <c r="L16"/>
      <c r="M16"/>
    </row>
    <row r="17" spans="1:13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>
      <c r="A28"/>
      <c r="B28"/>
      <c r="C28"/>
      <c r="D28"/>
      <c r="E28"/>
      <c r="F28"/>
      <c r="G28"/>
      <c r="H28"/>
      <c r="I28"/>
      <c r="J28"/>
      <c r="K28"/>
      <c r="L28"/>
      <c r="M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F9ED9-5846-4862-95F0-9FA997183090}">
  <dimension ref="B2:AB176"/>
  <sheetViews>
    <sheetView showGridLines="0" zoomScale="55" zoomScaleNormal="55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Z18" sqref="Z18:AA170"/>
    </sheetView>
  </sheetViews>
  <sheetFormatPr baseColWidth="10" defaultColWidth="12.453125" defaultRowHeight="14" outlineLevelCol="1"/>
  <cols>
    <col min="1" max="1" width="5" style="3" customWidth="1"/>
    <col min="2" max="2" width="50.7265625" style="3" customWidth="1"/>
    <col min="3" max="3" width="88.81640625" style="3" customWidth="1"/>
    <col min="4" max="4" width="15" style="3" customWidth="1"/>
    <col min="5" max="7" width="12.1796875" style="3" hidden="1" customWidth="1" outlineLevel="1"/>
    <col min="8" max="8" width="12.1796875" style="3" customWidth="1" collapsed="1"/>
    <col min="9" max="9" width="12.1796875" style="3" hidden="1" customWidth="1" outlineLevel="1"/>
    <col min="10" max="11" width="13.453125" style="3" hidden="1" customWidth="1" outlineLevel="1"/>
    <col min="12" max="12" width="13.453125" style="3" customWidth="1" collapsed="1"/>
    <col min="13" max="16" width="13.453125" style="3" hidden="1" customWidth="1" outlineLevel="1"/>
    <col min="17" max="17" width="13.453125" style="3" customWidth="1" collapsed="1"/>
    <col min="18" max="25" width="13.453125" style="3" customWidth="1"/>
    <col min="26" max="16384" width="12.453125" style="3"/>
  </cols>
  <sheetData>
    <row r="2" spans="2:28" ht="14.5" thickBot="1">
      <c r="B2" s="1" t="s">
        <v>0</v>
      </c>
      <c r="C2" s="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2:28">
      <c r="B3" s="4" t="s">
        <v>35</v>
      </c>
      <c r="C3" s="4" t="s">
        <v>36</v>
      </c>
      <c r="X3" s="88"/>
      <c r="Y3" s="88"/>
    </row>
    <row r="5" spans="2:28">
      <c r="B5" s="28" t="s">
        <v>8</v>
      </c>
      <c r="C5" s="28" t="s">
        <v>9</v>
      </c>
      <c r="D5" s="6" t="s">
        <v>1</v>
      </c>
      <c r="E5" s="6" t="s">
        <v>2</v>
      </c>
      <c r="F5" s="6" t="s">
        <v>3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207</v>
      </c>
      <c r="L5" s="6" t="s">
        <v>329</v>
      </c>
      <c r="M5" s="6" t="s">
        <v>330</v>
      </c>
      <c r="N5" s="6" t="s">
        <v>332</v>
      </c>
      <c r="O5" s="6" t="s">
        <v>333</v>
      </c>
      <c r="P5" s="6" t="s">
        <v>338</v>
      </c>
      <c r="Q5" s="6" t="s">
        <v>341</v>
      </c>
      <c r="R5" s="6" t="s">
        <v>342</v>
      </c>
      <c r="S5" s="6" t="s">
        <v>343</v>
      </c>
      <c r="T5" s="6" t="s">
        <v>344</v>
      </c>
      <c r="U5" s="6" t="s">
        <v>353</v>
      </c>
      <c r="V5" s="6" t="s">
        <v>356</v>
      </c>
      <c r="W5" s="6" t="s">
        <v>358</v>
      </c>
      <c r="X5" s="6" t="s">
        <v>362</v>
      </c>
      <c r="Y5" s="6" t="s">
        <v>363</v>
      </c>
    </row>
    <row r="6" spans="2:28">
      <c r="B6" s="7" t="s">
        <v>10</v>
      </c>
      <c r="C6" s="7" t="s">
        <v>31</v>
      </c>
      <c r="D6" s="9"/>
      <c r="E6" s="8">
        <f>+E34</f>
        <v>134212</v>
      </c>
      <c r="F6" s="9">
        <f>+F34-E34</f>
        <v>98192</v>
      </c>
      <c r="G6" s="9">
        <f>+G34-F34</f>
        <v>125578</v>
      </c>
      <c r="H6" s="9">
        <f>+H34-G34</f>
        <v>141906</v>
      </c>
      <c r="I6" s="8">
        <f>+I34</f>
        <v>130351</v>
      </c>
      <c r="J6" s="9">
        <f t="shared" ref="J6:L8" si="0">+J34-I34</f>
        <v>141276</v>
      </c>
      <c r="K6" s="9">
        <f t="shared" si="0"/>
        <v>143130</v>
      </c>
      <c r="L6" s="9">
        <f t="shared" si="0"/>
        <v>162922</v>
      </c>
      <c r="M6" s="8">
        <f>+M34</f>
        <v>159867</v>
      </c>
      <c r="N6" s="9">
        <f t="shared" ref="N6:P8" si="1">+N34-M34</f>
        <v>169597</v>
      </c>
      <c r="O6" s="9">
        <f t="shared" si="1"/>
        <v>170338</v>
      </c>
      <c r="P6" s="9">
        <f t="shared" si="1"/>
        <v>174957</v>
      </c>
      <c r="Q6" s="8">
        <f>+Q34</f>
        <v>174879</v>
      </c>
      <c r="R6" s="8">
        <f t="shared" ref="R6:T8" si="2">+R34-Q34</f>
        <v>181612</v>
      </c>
      <c r="S6" s="8">
        <f t="shared" si="2"/>
        <v>178825</v>
      </c>
      <c r="T6" s="8">
        <f t="shared" si="2"/>
        <v>188573</v>
      </c>
      <c r="U6" s="8">
        <f>+U34</f>
        <v>179120</v>
      </c>
      <c r="V6" s="8">
        <f t="shared" ref="V6:X8" si="3">+V34-U34</f>
        <v>189540</v>
      </c>
      <c r="W6" s="8">
        <f>+W34-V34</f>
        <v>193235</v>
      </c>
      <c r="X6" s="8">
        <f>+X34-W34</f>
        <v>185563</v>
      </c>
      <c r="Y6" s="8">
        <f t="shared" ref="Y6:Y11" si="4">+Y34</f>
        <v>184712.70963</v>
      </c>
      <c r="AB6" s="25"/>
    </row>
    <row r="7" spans="2:28">
      <c r="B7" s="7" t="s">
        <v>11</v>
      </c>
      <c r="C7" s="7" t="s">
        <v>32</v>
      </c>
      <c r="D7" s="9"/>
      <c r="E7" s="8">
        <f>+E35</f>
        <v>25432</v>
      </c>
      <c r="F7" s="9">
        <f t="shared" ref="F7:H8" si="5">+F35-E35</f>
        <v>3183</v>
      </c>
      <c r="G7" s="9">
        <f t="shared" si="5"/>
        <v>18536</v>
      </c>
      <c r="H7" s="9">
        <f t="shared" si="5"/>
        <v>12810</v>
      </c>
      <c r="I7" s="8">
        <f>+I35</f>
        <v>26836</v>
      </c>
      <c r="J7" s="9">
        <f t="shared" si="0"/>
        <v>30553</v>
      </c>
      <c r="K7" s="9">
        <f t="shared" si="0"/>
        <v>44482</v>
      </c>
      <c r="L7" s="9">
        <f t="shared" si="0"/>
        <v>50785</v>
      </c>
      <c r="M7" s="8">
        <f>+M35</f>
        <v>32678</v>
      </c>
      <c r="N7" s="9">
        <f t="shared" si="1"/>
        <v>40651</v>
      </c>
      <c r="O7" s="9">
        <f t="shared" si="1"/>
        <v>12920</v>
      </c>
      <c r="P7" s="9">
        <f t="shared" si="1"/>
        <v>38540</v>
      </c>
      <c r="Q7" s="8">
        <f>+Q35</f>
        <v>38296</v>
      </c>
      <c r="R7" s="8">
        <f t="shared" si="2"/>
        <v>20836</v>
      </c>
      <c r="S7" s="8">
        <f t="shared" si="2"/>
        <v>27774</v>
      </c>
      <c r="T7" s="8">
        <f t="shared" si="2"/>
        <v>40688</v>
      </c>
      <c r="U7" s="8">
        <f>+U35</f>
        <v>24836</v>
      </c>
      <c r="V7" s="8">
        <f t="shared" si="3"/>
        <v>28398</v>
      </c>
      <c r="W7" s="8">
        <f t="shared" si="3"/>
        <v>30486</v>
      </c>
      <c r="X7" s="8">
        <f t="shared" si="3"/>
        <v>27443</v>
      </c>
      <c r="Y7" s="8">
        <f t="shared" si="4"/>
        <v>22786</v>
      </c>
      <c r="AA7" s="25"/>
    </row>
    <row r="8" spans="2:28">
      <c r="B8" s="7" t="s">
        <v>12</v>
      </c>
      <c r="C8" s="7" t="s">
        <v>33</v>
      </c>
      <c r="D8" s="9"/>
      <c r="E8" s="10">
        <f>+E36</f>
        <v>3427</v>
      </c>
      <c r="F8" s="9">
        <f t="shared" si="5"/>
        <v>2285</v>
      </c>
      <c r="G8" s="9">
        <f t="shared" si="5"/>
        <v>2355</v>
      </c>
      <c r="H8" s="9">
        <f t="shared" si="5"/>
        <v>3103</v>
      </c>
      <c r="I8" s="10">
        <f>+I36</f>
        <v>3050</v>
      </c>
      <c r="J8" s="9">
        <f t="shared" si="0"/>
        <v>3506</v>
      </c>
      <c r="K8" s="9">
        <f t="shared" si="0"/>
        <v>3545</v>
      </c>
      <c r="L8" s="9">
        <f t="shared" si="0"/>
        <v>3740</v>
      </c>
      <c r="M8" s="10">
        <f>+M36</f>
        <v>4206</v>
      </c>
      <c r="N8" s="9">
        <f t="shared" si="1"/>
        <v>4079</v>
      </c>
      <c r="O8" s="9">
        <f t="shared" si="1"/>
        <v>4584</v>
      </c>
      <c r="P8" s="9">
        <f t="shared" si="1"/>
        <v>3042</v>
      </c>
      <c r="Q8" s="10">
        <f>+Q36</f>
        <v>3273</v>
      </c>
      <c r="R8" s="10">
        <f t="shared" si="2"/>
        <v>5079</v>
      </c>
      <c r="S8" s="10">
        <f t="shared" si="2"/>
        <v>5548</v>
      </c>
      <c r="T8" s="10">
        <f t="shared" si="2"/>
        <v>8200</v>
      </c>
      <c r="U8" s="10">
        <f>+U36</f>
        <v>8498</v>
      </c>
      <c r="V8" s="8">
        <f t="shared" si="3"/>
        <v>9371</v>
      </c>
      <c r="W8" s="8">
        <f t="shared" si="3"/>
        <v>10559</v>
      </c>
      <c r="X8" s="8">
        <f t="shared" si="3"/>
        <v>10150</v>
      </c>
      <c r="Y8" s="8">
        <f t="shared" si="4"/>
        <v>10550</v>
      </c>
    </row>
    <row r="9" spans="2:28">
      <c r="B9" s="12" t="s">
        <v>13</v>
      </c>
      <c r="C9" s="12" t="s">
        <v>34</v>
      </c>
      <c r="D9" s="13"/>
      <c r="E9" s="13">
        <f>+SUM(E6:E8)</f>
        <v>163071</v>
      </c>
      <c r="F9" s="13">
        <f t="shared" ref="F9:K9" si="6">+SUM(F6:F8)</f>
        <v>103660</v>
      </c>
      <c r="G9" s="13">
        <f t="shared" si="6"/>
        <v>146469</v>
      </c>
      <c r="H9" s="13">
        <f t="shared" si="6"/>
        <v>157819</v>
      </c>
      <c r="I9" s="13">
        <f>+SUM(I6:I8)</f>
        <v>160237</v>
      </c>
      <c r="J9" s="13">
        <f t="shared" si="6"/>
        <v>175335</v>
      </c>
      <c r="K9" s="13">
        <f t="shared" si="6"/>
        <v>191157</v>
      </c>
      <c r="L9" s="13">
        <f t="shared" ref="L9:S9" si="7">+SUM(L6:L8)</f>
        <v>217447</v>
      </c>
      <c r="M9" s="13">
        <f t="shared" si="7"/>
        <v>196751</v>
      </c>
      <c r="N9" s="13">
        <f t="shared" si="7"/>
        <v>214327</v>
      </c>
      <c r="O9" s="13">
        <f t="shared" si="7"/>
        <v>187842</v>
      </c>
      <c r="P9" s="13">
        <f t="shared" si="7"/>
        <v>216539</v>
      </c>
      <c r="Q9" s="13">
        <f t="shared" si="7"/>
        <v>216448</v>
      </c>
      <c r="R9" s="13">
        <f t="shared" si="7"/>
        <v>207527</v>
      </c>
      <c r="S9" s="13">
        <f t="shared" si="7"/>
        <v>212147</v>
      </c>
      <c r="T9" s="13">
        <f t="shared" ref="T9:Y9" si="8">+SUM(T6:T8)</f>
        <v>237461</v>
      </c>
      <c r="U9" s="13">
        <f t="shared" si="8"/>
        <v>212454</v>
      </c>
      <c r="V9" s="13">
        <f t="shared" si="8"/>
        <v>227309</v>
      </c>
      <c r="W9" s="13">
        <f t="shared" si="8"/>
        <v>234280</v>
      </c>
      <c r="X9" s="13">
        <f t="shared" si="8"/>
        <v>223156</v>
      </c>
      <c r="Y9" s="13">
        <f t="shared" si="8"/>
        <v>218048.70963</v>
      </c>
      <c r="Z9" s="73"/>
    </row>
    <row r="10" spans="2:28">
      <c r="B10" s="7" t="s">
        <v>14</v>
      </c>
      <c r="C10" s="7" t="s">
        <v>37</v>
      </c>
      <c r="D10" s="9"/>
      <c r="E10" s="8">
        <f>+E38</f>
        <v>-91189</v>
      </c>
      <c r="F10" s="9">
        <f t="shared" ref="F10:H11" si="9">+F38-E38</f>
        <v>-65494</v>
      </c>
      <c r="G10" s="9">
        <f t="shared" si="9"/>
        <v>-85107</v>
      </c>
      <c r="H10" s="9">
        <f t="shared" si="9"/>
        <v>-97310</v>
      </c>
      <c r="I10" s="8">
        <f>+I38</f>
        <v>-86534</v>
      </c>
      <c r="J10" s="9">
        <f t="shared" ref="J10:L11" si="10">+J38-I38</f>
        <v>-92785</v>
      </c>
      <c r="K10" s="9">
        <f t="shared" si="10"/>
        <v>-97860</v>
      </c>
      <c r="L10" s="9">
        <f t="shared" si="10"/>
        <v>-103687</v>
      </c>
      <c r="M10" s="8">
        <f>+M38</f>
        <v>-105779</v>
      </c>
      <c r="N10" s="9">
        <f t="shared" ref="N10:P11" si="11">+N38-M38</f>
        <v>-113777</v>
      </c>
      <c r="O10" s="9">
        <f t="shared" si="11"/>
        <v>-112236</v>
      </c>
      <c r="P10" s="9">
        <f t="shared" si="11"/>
        <v>-118719</v>
      </c>
      <c r="Q10" s="8">
        <f>+Q38</f>
        <v>-116210</v>
      </c>
      <c r="R10" s="8">
        <f t="shared" ref="R10:T11" si="12">+R38-Q38</f>
        <v>-121906</v>
      </c>
      <c r="S10" s="8">
        <f t="shared" si="12"/>
        <v>-118860</v>
      </c>
      <c r="T10" s="8">
        <f t="shared" si="12"/>
        <v>-129433</v>
      </c>
      <c r="U10" s="8">
        <f>+U38</f>
        <v>-121200</v>
      </c>
      <c r="V10" s="8">
        <f t="shared" ref="V10:X11" si="13">+V38-U38</f>
        <v>-130667</v>
      </c>
      <c r="W10" s="8">
        <f t="shared" si="13"/>
        <v>-130939</v>
      </c>
      <c r="X10" s="8">
        <f t="shared" si="13"/>
        <v>-127393</v>
      </c>
      <c r="Y10" s="8">
        <f t="shared" si="4"/>
        <v>-125454.70963</v>
      </c>
    </row>
    <row r="11" spans="2:28">
      <c r="B11" s="7" t="s">
        <v>15</v>
      </c>
      <c r="C11" s="7" t="s">
        <v>38</v>
      </c>
      <c r="D11" s="9"/>
      <c r="E11" s="8">
        <f>+E39</f>
        <v>-25432</v>
      </c>
      <c r="F11" s="9">
        <f t="shared" si="9"/>
        <v>-3183</v>
      </c>
      <c r="G11" s="9">
        <f t="shared" si="9"/>
        <v>-18536</v>
      </c>
      <c r="H11" s="9">
        <f t="shared" si="9"/>
        <v>-12810</v>
      </c>
      <c r="I11" s="8">
        <f>+I39</f>
        <v>-26836</v>
      </c>
      <c r="J11" s="9">
        <f t="shared" si="10"/>
        <v>-30553</v>
      </c>
      <c r="K11" s="9">
        <f t="shared" si="10"/>
        <v>-43985</v>
      </c>
      <c r="L11" s="9">
        <f t="shared" si="10"/>
        <v>-47191</v>
      </c>
      <c r="M11" s="8">
        <f>+M39</f>
        <v>-33287</v>
      </c>
      <c r="N11" s="9">
        <f t="shared" si="11"/>
        <v>-40639</v>
      </c>
      <c r="O11" s="9">
        <f t="shared" si="11"/>
        <v>-12414</v>
      </c>
      <c r="P11" s="9">
        <f t="shared" si="11"/>
        <v>-36167</v>
      </c>
      <c r="Q11" s="8">
        <f>+Q39</f>
        <v>-38296</v>
      </c>
      <c r="R11" s="8">
        <f t="shared" si="12"/>
        <v>-20836</v>
      </c>
      <c r="S11" s="8">
        <f t="shared" si="12"/>
        <v>-27774</v>
      </c>
      <c r="T11" s="8">
        <f t="shared" si="12"/>
        <v>-38250</v>
      </c>
      <c r="U11" s="8">
        <f>+U39</f>
        <v>-24514</v>
      </c>
      <c r="V11" s="8">
        <f t="shared" si="13"/>
        <v>-28915</v>
      </c>
      <c r="W11" s="8">
        <f t="shared" si="13"/>
        <v>-30486</v>
      </c>
      <c r="X11" s="8">
        <f t="shared" si="13"/>
        <v>-26643</v>
      </c>
      <c r="Y11" s="8">
        <f t="shared" si="4"/>
        <v>-22736</v>
      </c>
    </row>
    <row r="12" spans="2:28">
      <c r="B12" s="12" t="s">
        <v>16</v>
      </c>
      <c r="C12" s="12" t="s">
        <v>39</v>
      </c>
      <c r="D12" s="13"/>
      <c r="E12" s="13">
        <f>+SUM(E10:E11)</f>
        <v>-116621</v>
      </c>
      <c r="F12" s="13">
        <f t="shared" ref="F12:K12" si="14">+SUM(F10:F11)</f>
        <v>-68677</v>
      </c>
      <c r="G12" s="13">
        <f t="shared" si="14"/>
        <v>-103643</v>
      </c>
      <c r="H12" s="13">
        <f t="shared" si="14"/>
        <v>-110120</v>
      </c>
      <c r="I12" s="13">
        <f>+SUM(I10:I11)</f>
        <v>-113370</v>
      </c>
      <c r="J12" s="13">
        <f t="shared" si="14"/>
        <v>-123338</v>
      </c>
      <c r="K12" s="13">
        <f t="shared" si="14"/>
        <v>-141845</v>
      </c>
      <c r="L12" s="13">
        <f t="shared" ref="L12:S12" si="15">+SUM(L10:L11)</f>
        <v>-150878</v>
      </c>
      <c r="M12" s="13">
        <f t="shared" si="15"/>
        <v>-139066</v>
      </c>
      <c r="N12" s="13">
        <f t="shared" si="15"/>
        <v>-154416</v>
      </c>
      <c r="O12" s="13">
        <f t="shared" si="15"/>
        <v>-124650</v>
      </c>
      <c r="P12" s="13">
        <f t="shared" si="15"/>
        <v>-154886</v>
      </c>
      <c r="Q12" s="13">
        <f t="shared" si="15"/>
        <v>-154506</v>
      </c>
      <c r="R12" s="13">
        <f t="shared" si="15"/>
        <v>-142742</v>
      </c>
      <c r="S12" s="13">
        <f t="shared" si="15"/>
        <v>-146634</v>
      </c>
      <c r="T12" s="13">
        <f t="shared" ref="T12:Y12" si="16">+SUM(T10:T11)</f>
        <v>-167683</v>
      </c>
      <c r="U12" s="13">
        <f t="shared" si="16"/>
        <v>-145714</v>
      </c>
      <c r="V12" s="13">
        <f t="shared" si="16"/>
        <v>-159582</v>
      </c>
      <c r="W12" s="13">
        <f t="shared" si="16"/>
        <v>-161425</v>
      </c>
      <c r="X12" s="13">
        <f t="shared" si="16"/>
        <v>-154036</v>
      </c>
      <c r="Y12" s="13">
        <f t="shared" si="16"/>
        <v>-148190.70963</v>
      </c>
      <c r="Z12" s="73"/>
    </row>
    <row r="13" spans="2:28">
      <c r="B13" s="12" t="s">
        <v>17</v>
      </c>
      <c r="C13" s="12" t="s">
        <v>40</v>
      </c>
      <c r="D13" s="13"/>
      <c r="E13" s="13">
        <f>+E9+E12</f>
        <v>46450</v>
      </c>
      <c r="F13" s="13">
        <f t="shared" ref="F13:K13" si="17">+F9+F12</f>
        <v>34983</v>
      </c>
      <c r="G13" s="13">
        <f t="shared" si="17"/>
        <v>42826</v>
      </c>
      <c r="H13" s="13">
        <f t="shared" si="17"/>
        <v>47699</v>
      </c>
      <c r="I13" s="13">
        <f>+I9+I12</f>
        <v>46867</v>
      </c>
      <c r="J13" s="13">
        <f t="shared" si="17"/>
        <v>51997</v>
      </c>
      <c r="K13" s="13">
        <f t="shared" si="17"/>
        <v>49312</v>
      </c>
      <c r="L13" s="13">
        <f t="shared" ref="L13:S13" si="18">+L9+L12</f>
        <v>66569</v>
      </c>
      <c r="M13" s="13">
        <f t="shared" si="18"/>
        <v>57685</v>
      </c>
      <c r="N13" s="13">
        <f t="shared" si="18"/>
        <v>59911</v>
      </c>
      <c r="O13" s="13">
        <f t="shared" si="18"/>
        <v>63192</v>
      </c>
      <c r="P13" s="13">
        <f t="shared" si="18"/>
        <v>61653</v>
      </c>
      <c r="Q13" s="13">
        <f t="shared" si="18"/>
        <v>61942</v>
      </c>
      <c r="R13" s="13">
        <f t="shared" si="18"/>
        <v>64785</v>
      </c>
      <c r="S13" s="13">
        <f t="shared" si="18"/>
        <v>65513</v>
      </c>
      <c r="T13" s="13">
        <f t="shared" ref="T13:Y13" si="19">+T9+T12</f>
        <v>69778</v>
      </c>
      <c r="U13" s="13">
        <f t="shared" si="19"/>
        <v>66740</v>
      </c>
      <c r="V13" s="13">
        <f t="shared" si="19"/>
        <v>67727</v>
      </c>
      <c r="W13" s="13">
        <f t="shared" si="19"/>
        <v>72855</v>
      </c>
      <c r="X13" s="13">
        <f t="shared" si="19"/>
        <v>69120</v>
      </c>
      <c r="Y13" s="13">
        <f t="shared" si="19"/>
        <v>69858</v>
      </c>
      <c r="Z13" s="25"/>
    </row>
    <row r="14" spans="2:28">
      <c r="B14" s="7" t="s">
        <v>18</v>
      </c>
      <c r="C14" s="7" t="s">
        <v>41</v>
      </c>
      <c r="D14" s="9"/>
      <c r="E14" s="8">
        <f>+E42</f>
        <v>-8666</v>
      </c>
      <c r="F14" s="9">
        <f t="shared" ref="F14:H17" si="20">+F42-E42</f>
        <v>-7577</v>
      </c>
      <c r="G14" s="9">
        <f t="shared" si="20"/>
        <v>-9360</v>
      </c>
      <c r="H14" s="9">
        <f t="shared" si="20"/>
        <v>-11637</v>
      </c>
      <c r="I14" s="8">
        <f>+I42</f>
        <v>-9802</v>
      </c>
      <c r="J14" s="9">
        <f>+J42-I42</f>
        <v>-9417</v>
      </c>
      <c r="K14" s="9">
        <f>+K42-J42</f>
        <v>-6144</v>
      </c>
      <c r="L14" s="9">
        <f>+L42-K42</f>
        <v>-12577</v>
      </c>
      <c r="M14" s="8">
        <f>+M42</f>
        <v>-10068</v>
      </c>
      <c r="N14" s="9">
        <f>+N42-M42</f>
        <v>-10745</v>
      </c>
      <c r="O14" s="9">
        <f>+O42-N42</f>
        <v>-15075</v>
      </c>
      <c r="P14" s="9">
        <f>+P42-O42</f>
        <v>-13304</v>
      </c>
      <c r="Q14" s="8">
        <f>+Q42</f>
        <v>-13061</v>
      </c>
      <c r="R14" s="8">
        <f>+R42-Q42</f>
        <v>-12381</v>
      </c>
      <c r="S14" s="8">
        <f>+S42-R42</f>
        <v>-11732</v>
      </c>
      <c r="T14" s="8">
        <f>+T42-S42</f>
        <v>-16556</v>
      </c>
      <c r="U14" s="8">
        <f>+U42</f>
        <v>-12232</v>
      </c>
      <c r="V14" s="8">
        <f t="shared" ref="V14:X16" si="21">+V42-U42</f>
        <v>-12258</v>
      </c>
      <c r="W14" s="8">
        <f t="shared" si="21"/>
        <v>-13134</v>
      </c>
      <c r="X14" s="8">
        <f t="shared" si="21"/>
        <v>-16003</v>
      </c>
      <c r="Y14" s="8">
        <f t="shared" ref="Y14:Y17" si="22">+Y42</f>
        <v>-12206</v>
      </c>
      <c r="Z14" s="73"/>
    </row>
    <row r="15" spans="2:28">
      <c r="B15" s="7" t="s">
        <v>19</v>
      </c>
      <c r="C15" s="7" t="s">
        <v>42</v>
      </c>
      <c r="D15" s="9"/>
      <c r="E15" s="8">
        <f>+E43</f>
        <v>-4904</v>
      </c>
      <c r="F15" s="9">
        <f t="shared" si="20"/>
        <v>-2929</v>
      </c>
      <c r="G15" s="9">
        <f t="shared" si="20"/>
        <v>-2339</v>
      </c>
      <c r="H15" s="9">
        <f t="shared" si="20"/>
        <v>-3559</v>
      </c>
      <c r="I15" s="8">
        <f>+I43</f>
        <v>-3140</v>
      </c>
      <c r="J15" s="9">
        <f t="shared" ref="J15:T15" si="23">+J43-I43</f>
        <v>-2986</v>
      </c>
      <c r="K15" s="9">
        <f t="shared" si="23"/>
        <v>-5649</v>
      </c>
      <c r="L15" s="9">
        <f t="shared" si="23"/>
        <v>-4823</v>
      </c>
      <c r="M15" s="8">
        <f>+M43</f>
        <v>-4513</v>
      </c>
      <c r="N15" s="9">
        <f t="shared" si="23"/>
        <v>-4954</v>
      </c>
      <c r="O15" s="9">
        <f t="shared" si="23"/>
        <v>-3862</v>
      </c>
      <c r="P15" s="9">
        <f t="shared" si="23"/>
        <v>-2628</v>
      </c>
      <c r="Q15" s="8">
        <f>+Q43</f>
        <v>-5298</v>
      </c>
      <c r="R15" s="8">
        <f t="shared" si="23"/>
        <v>-6525</v>
      </c>
      <c r="S15" s="8">
        <f t="shared" si="23"/>
        <v>-5929</v>
      </c>
      <c r="T15" s="8">
        <f t="shared" si="23"/>
        <v>-1788</v>
      </c>
      <c r="U15" s="8">
        <f>+U43</f>
        <v>-5147</v>
      </c>
      <c r="V15" s="8">
        <f t="shared" si="21"/>
        <v>-5174</v>
      </c>
      <c r="W15" s="8">
        <f t="shared" si="21"/>
        <v>-6220</v>
      </c>
      <c r="X15" s="8">
        <f t="shared" si="21"/>
        <v>-6120</v>
      </c>
      <c r="Y15" s="8">
        <f t="shared" si="22"/>
        <v>-5944</v>
      </c>
      <c r="Z15" s="73"/>
    </row>
    <row r="16" spans="2:28">
      <c r="B16" s="7" t="s">
        <v>364</v>
      </c>
      <c r="C16" s="7" t="s">
        <v>340</v>
      </c>
      <c r="D16" s="9"/>
      <c r="E16" s="8">
        <f>+E44</f>
        <v>0</v>
      </c>
      <c r="F16" s="9">
        <f t="shared" si="20"/>
        <v>0</v>
      </c>
      <c r="G16" s="9">
        <f t="shared" si="20"/>
        <v>0</v>
      </c>
      <c r="H16" s="9">
        <f t="shared" si="20"/>
        <v>0</v>
      </c>
      <c r="I16" s="8">
        <f>+I44</f>
        <v>0</v>
      </c>
      <c r="J16" s="9">
        <f t="shared" ref="J16:L17" si="24">+J44-I44</f>
        <v>0</v>
      </c>
      <c r="K16" s="9">
        <f t="shared" si="24"/>
        <v>0</v>
      </c>
      <c r="L16" s="9">
        <f t="shared" si="24"/>
        <v>0</v>
      </c>
      <c r="M16" s="8">
        <f>+M44</f>
        <v>0</v>
      </c>
      <c r="N16" s="9">
        <f t="shared" ref="N16:P17" si="25">+N44-M44</f>
        <v>0</v>
      </c>
      <c r="O16" s="9">
        <f t="shared" si="25"/>
        <v>0</v>
      </c>
      <c r="P16" s="9">
        <f t="shared" si="25"/>
        <v>-4547</v>
      </c>
      <c r="Q16" s="8">
        <f>+Q44</f>
        <v>0</v>
      </c>
      <c r="R16" s="8">
        <f t="shared" ref="R16:T17" si="26">+R44-Q44</f>
        <v>0</v>
      </c>
      <c r="S16" s="8">
        <f t="shared" si="26"/>
        <v>0</v>
      </c>
      <c r="T16" s="8">
        <f t="shared" si="26"/>
        <v>-5700</v>
      </c>
      <c r="U16" s="8">
        <f>+U44</f>
        <v>-1418</v>
      </c>
      <c r="V16" s="8">
        <f t="shared" si="21"/>
        <v>-1365</v>
      </c>
      <c r="W16" s="8">
        <f t="shared" si="21"/>
        <v>-3592</v>
      </c>
      <c r="X16" s="8">
        <f t="shared" si="21"/>
        <v>-2326</v>
      </c>
      <c r="Y16" s="8">
        <f t="shared" si="22"/>
        <v>-2488</v>
      </c>
      <c r="Z16" s="73"/>
    </row>
    <row r="17" spans="2:26">
      <c r="B17" s="7" t="s">
        <v>20</v>
      </c>
      <c r="C17" s="7" t="s">
        <v>43</v>
      </c>
      <c r="D17" s="9"/>
      <c r="E17" s="8">
        <f>+E45</f>
        <v>76</v>
      </c>
      <c r="F17" s="9">
        <f t="shared" si="20"/>
        <v>28</v>
      </c>
      <c r="G17" s="9">
        <f t="shared" si="20"/>
        <v>63</v>
      </c>
      <c r="H17" s="9">
        <f t="shared" si="20"/>
        <v>338</v>
      </c>
      <c r="I17" s="8">
        <f>+I45</f>
        <v>357</v>
      </c>
      <c r="J17" s="9">
        <f t="shared" si="24"/>
        <v>979</v>
      </c>
      <c r="K17" s="9">
        <f t="shared" si="24"/>
        <v>1603</v>
      </c>
      <c r="L17" s="9">
        <f t="shared" si="24"/>
        <v>-1374</v>
      </c>
      <c r="M17" s="8">
        <f>+M45</f>
        <v>178</v>
      </c>
      <c r="N17" s="9">
        <f t="shared" si="25"/>
        <v>274</v>
      </c>
      <c r="O17" s="9">
        <f t="shared" si="25"/>
        <v>163</v>
      </c>
      <c r="P17" s="9">
        <f t="shared" si="25"/>
        <v>126</v>
      </c>
      <c r="Q17" s="8">
        <f>+Q45</f>
        <v>-20</v>
      </c>
      <c r="R17" s="8">
        <f t="shared" si="26"/>
        <v>165</v>
      </c>
      <c r="S17" s="8">
        <f t="shared" si="26"/>
        <v>19</v>
      </c>
      <c r="T17" s="8">
        <f t="shared" si="26"/>
        <v>230</v>
      </c>
      <c r="U17" s="8">
        <f>+U45</f>
        <v>90</v>
      </c>
      <c r="V17" s="8">
        <f>+V45-U45</f>
        <v>1025</v>
      </c>
      <c r="W17" s="8">
        <f>+W45-V45</f>
        <v>521</v>
      </c>
      <c r="X17" s="8">
        <f>+X45-W45</f>
        <v>122</v>
      </c>
      <c r="Y17" s="8">
        <f t="shared" si="22"/>
        <v>295</v>
      </c>
      <c r="Z17" s="73"/>
    </row>
    <row r="18" spans="2:26">
      <c r="B18" s="12" t="s">
        <v>21</v>
      </c>
      <c r="C18" s="12" t="s">
        <v>44</v>
      </c>
      <c r="D18" s="13"/>
      <c r="E18" s="13">
        <f t="shared" ref="E18:W18" si="27">+SUM(E13:E17)</f>
        <v>32956</v>
      </c>
      <c r="F18" s="13">
        <f t="shared" si="27"/>
        <v>24505</v>
      </c>
      <c r="G18" s="13">
        <f t="shared" si="27"/>
        <v>31190</v>
      </c>
      <c r="H18" s="13">
        <f t="shared" si="27"/>
        <v>32841</v>
      </c>
      <c r="I18" s="13">
        <f t="shared" si="27"/>
        <v>34282</v>
      </c>
      <c r="J18" s="13">
        <f t="shared" si="27"/>
        <v>40573</v>
      </c>
      <c r="K18" s="13">
        <f t="shared" si="27"/>
        <v>39122</v>
      </c>
      <c r="L18" s="13">
        <f t="shared" si="27"/>
        <v>47795</v>
      </c>
      <c r="M18" s="13">
        <f t="shared" si="27"/>
        <v>43282</v>
      </c>
      <c r="N18" s="13">
        <f t="shared" si="27"/>
        <v>44486</v>
      </c>
      <c r="O18" s="13">
        <f t="shared" si="27"/>
        <v>44418</v>
      </c>
      <c r="P18" s="13">
        <f t="shared" si="27"/>
        <v>41300</v>
      </c>
      <c r="Q18" s="13">
        <f t="shared" si="27"/>
        <v>43563</v>
      </c>
      <c r="R18" s="13">
        <f t="shared" si="27"/>
        <v>46044</v>
      </c>
      <c r="S18" s="13">
        <f t="shared" si="27"/>
        <v>47871</v>
      </c>
      <c r="T18" s="13">
        <f t="shared" si="27"/>
        <v>45964</v>
      </c>
      <c r="U18" s="13">
        <f t="shared" si="27"/>
        <v>48033</v>
      </c>
      <c r="V18" s="13">
        <f t="shared" si="27"/>
        <v>49955</v>
      </c>
      <c r="W18" s="13">
        <f t="shared" si="27"/>
        <v>50430</v>
      </c>
      <c r="X18" s="13">
        <f>+SUM(X13:X17)</f>
        <v>44793</v>
      </c>
      <c r="Y18" s="13">
        <f>+SUM(Y13:Y17)</f>
        <v>49515</v>
      </c>
    </row>
    <row r="19" spans="2:26">
      <c r="B19" s="7" t="s">
        <v>22</v>
      </c>
      <c r="C19" s="7" t="s">
        <v>45</v>
      </c>
      <c r="D19" s="9"/>
      <c r="E19" s="8">
        <f>+E47</f>
        <v>536</v>
      </c>
      <c r="F19" s="9">
        <f t="shared" ref="F19:H20" si="28">+F47-E47</f>
        <v>845</v>
      </c>
      <c r="G19" s="9">
        <f t="shared" si="28"/>
        <v>983</v>
      </c>
      <c r="H19" s="9">
        <f t="shared" si="28"/>
        <v>869</v>
      </c>
      <c r="I19" s="8">
        <f>+I47</f>
        <v>926</v>
      </c>
      <c r="J19" s="9">
        <f t="shared" ref="J19:T21" si="29">+J47-I47</f>
        <v>465</v>
      </c>
      <c r="K19" s="9">
        <f t="shared" si="29"/>
        <v>864</v>
      </c>
      <c r="L19" s="9">
        <f t="shared" si="29"/>
        <v>149</v>
      </c>
      <c r="M19" s="8">
        <f>+M47</f>
        <v>364</v>
      </c>
      <c r="N19" s="9">
        <f t="shared" si="29"/>
        <v>606</v>
      </c>
      <c r="O19" s="9">
        <f t="shared" si="29"/>
        <v>480</v>
      </c>
      <c r="P19" s="9">
        <f t="shared" si="29"/>
        <v>12471</v>
      </c>
      <c r="Q19" s="8">
        <f>+Q47</f>
        <v>3498</v>
      </c>
      <c r="R19" s="8">
        <f t="shared" si="29"/>
        <v>-1534</v>
      </c>
      <c r="S19" s="8">
        <f t="shared" si="29"/>
        <v>410</v>
      </c>
      <c r="T19" s="8">
        <f t="shared" si="29"/>
        <v>-1160</v>
      </c>
      <c r="U19" s="10">
        <f>+U47</f>
        <v>127.47469</v>
      </c>
      <c r="V19" s="10">
        <f>+V47-U47</f>
        <v>33.070890000000006</v>
      </c>
      <c r="W19" s="10">
        <f>+W47-V47</f>
        <v>422.70231999999999</v>
      </c>
      <c r="X19" s="10">
        <f>+X47-W47</f>
        <v>83.752100000000041</v>
      </c>
      <c r="Y19" s="8">
        <f t="shared" ref="Y19:Y21" si="30">+Y47</f>
        <v>188</v>
      </c>
      <c r="Z19" s="73"/>
    </row>
    <row r="20" spans="2:26">
      <c r="B20" s="7" t="s">
        <v>23</v>
      </c>
      <c r="C20" s="7" t="s">
        <v>46</v>
      </c>
      <c r="D20" s="9"/>
      <c r="E20" s="8">
        <f>+E48</f>
        <v>-6396</v>
      </c>
      <c r="F20" s="9">
        <f t="shared" si="28"/>
        <v>-7047</v>
      </c>
      <c r="G20" s="9">
        <f t="shared" si="28"/>
        <v>-6342</v>
      </c>
      <c r="H20" s="9">
        <f t="shared" si="28"/>
        <v>-6379</v>
      </c>
      <c r="I20" s="8">
        <f>+I48</f>
        <v>-6617</v>
      </c>
      <c r="J20" s="9">
        <f t="shared" si="29"/>
        <v>-5748</v>
      </c>
      <c r="K20" s="9">
        <f t="shared" si="29"/>
        <v>-6351</v>
      </c>
      <c r="L20" s="9">
        <f t="shared" si="29"/>
        <v>-6506</v>
      </c>
      <c r="M20" s="8">
        <f>+M48</f>
        <v>-7837</v>
      </c>
      <c r="N20" s="9">
        <f t="shared" si="29"/>
        <v>-8214</v>
      </c>
      <c r="O20" s="9">
        <f t="shared" si="29"/>
        <v>-10066</v>
      </c>
      <c r="P20" s="9">
        <f t="shared" si="29"/>
        <v>-12360</v>
      </c>
      <c r="Q20" s="8">
        <f>+Q48</f>
        <v>-10944</v>
      </c>
      <c r="R20" s="8">
        <f t="shared" si="29"/>
        <v>-5432</v>
      </c>
      <c r="S20" s="8">
        <f t="shared" si="29"/>
        <v>-9928</v>
      </c>
      <c r="T20" s="8">
        <f t="shared" si="29"/>
        <v>-9202</v>
      </c>
      <c r="U20" s="10">
        <f>+U48</f>
        <v>-9170</v>
      </c>
      <c r="V20" s="10">
        <f t="shared" ref="V20:X21" si="31">+V48-U48</f>
        <v>-9896.4544199999982</v>
      </c>
      <c r="W20" s="10">
        <f t="shared" si="31"/>
        <v>-10664.79348</v>
      </c>
      <c r="X20" s="10">
        <f t="shared" si="31"/>
        <v>-11088.752100000002</v>
      </c>
      <c r="Y20" s="8">
        <f t="shared" si="30"/>
        <v>-10164</v>
      </c>
      <c r="Z20" s="73"/>
    </row>
    <row r="21" spans="2:26">
      <c r="B21" s="7" t="s">
        <v>24</v>
      </c>
      <c r="C21" s="7" t="s">
        <v>47</v>
      </c>
      <c r="D21" s="9"/>
      <c r="E21" s="8">
        <f>+E49</f>
        <v>-1184</v>
      </c>
      <c r="F21" s="9">
        <f>+F49-E49</f>
        <v>990</v>
      </c>
      <c r="G21" s="9">
        <f>+G49-F49</f>
        <v>394</v>
      </c>
      <c r="H21" s="9">
        <f>+H49-G49</f>
        <v>-351</v>
      </c>
      <c r="I21" s="8">
        <f>+I49</f>
        <v>-347</v>
      </c>
      <c r="J21" s="9">
        <f t="shared" si="29"/>
        <v>286</v>
      </c>
      <c r="K21" s="9">
        <f t="shared" si="29"/>
        <v>-245</v>
      </c>
      <c r="L21" s="9">
        <f t="shared" si="29"/>
        <v>-234</v>
      </c>
      <c r="M21" s="8">
        <f>+M49</f>
        <v>806</v>
      </c>
      <c r="N21" s="9">
        <f t="shared" si="29"/>
        <v>51</v>
      </c>
      <c r="O21" s="9">
        <f t="shared" si="29"/>
        <v>554</v>
      </c>
      <c r="P21" s="9">
        <f t="shared" si="29"/>
        <v>201</v>
      </c>
      <c r="Q21" s="8">
        <f>+Q49</f>
        <v>996</v>
      </c>
      <c r="R21" s="8">
        <f t="shared" si="29"/>
        <v>189</v>
      </c>
      <c r="S21" s="8">
        <f t="shared" si="29"/>
        <v>-1905</v>
      </c>
      <c r="T21" s="8">
        <f t="shared" si="29"/>
        <v>-1318</v>
      </c>
      <c r="U21" s="10">
        <f>+U49</f>
        <v>-528</v>
      </c>
      <c r="V21" s="10">
        <f t="shared" si="31"/>
        <v>-94</v>
      </c>
      <c r="W21" s="10">
        <f t="shared" si="31"/>
        <v>261</v>
      </c>
      <c r="X21" s="10">
        <f t="shared" si="31"/>
        <v>-252</v>
      </c>
      <c r="Y21" s="8">
        <f t="shared" si="30"/>
        <v>-146</v>
      </c>
      <c r="Z21" s="73"/>
    </row>
    <row r="22" spans="2:26">
      <c r="B22" s="12" t="s">
        <v>25</v>
      </c>
      <c r="C22" s="12" t="s">
        <v>48</v>
      </c>
      <c r="D22" s="13"/>
      <c r="E22" s="34">
        <f t="shared" ref="E22:K22" si="32">+SUM(E19:E21)</f>
        <v>-7044</v>
      </c>
      <c r="F22" s="13">
        <f t="shared" si="32"/>
        <v>-5212</v>
      </c>
      <c r="G22" s="13">
        <f t="shared" si="32"/>
        <v>-4965</v>
      </c>
      <c r="H22" s="13">
        <f t="shared" si="32"/>
        <v>-5861</v>
      </c>
      <c r="I22" s="34">
        <f t="shared" si="32"/>
        <v>-6038</v>
      </c>
      <c r="J22" s="13">
        <f t="shared" si="32"/>
        <v>-4997</v>
      </c>
      <c r="K22" s="13">
        <f t="shared" si="32"/>
        <v>-5732</v>
      </c>
      <c r="L22" s="13">
        <f t="shared" ref="L22:S22" si="33">+SUM(L19:L21)</f>
        <v>-6591</v>
      </c>
      <c r="M22" s="34">
        <f t="shared" si="33"/>
        <v>-6667</v>
      </c>
      <c r="N22" s="13">
        <f t="shared" si="33"/>
        <v>-7557</v>
      </c>
      <c r="O22" s="13">
        <f t="shared" si="33"/>
        <v>-9032</v>
      </c>
      <c r="P22" s="13">
        <f t="shared" si="33"/>
        <v>312</v>
      </c>
      <c r="Q22" s="34">
        <f t="shared" si="33"/>
        <v>-6450</v>
      </c>
      <c r="R22" s="34">
        <f t="shared" si="33"/>
        <v>-6777</v>
      </c>
      <c r="S22" s="34">
        <f t="shared" si="33"/>
        <v>-11423</v>
      </c>
      <c r="T22" s="34">
        <f t="shared" ref="T22:Y22" si="34">+SUM(T19:T21)</f>
        <v>-11680</v>
      </c>
      <c r="U22" s="34">
        <f t="shared" si="34"/>
        <v>-9570.5253100000009</v>
      </c>
      <c r="V22" s="34">
        <f t="shared" si="34"/>
        <v>-9957.3835299999973</v>
      </c>
      <c r="W22" s="34">
        <f t="shared" si="34"/>
        <v>-9981.0911599999999</v>
      </c>
      <c r="X22" s="34">
        <f t="shared" si="34"/>
        <v>-11257.000000000002</v>
      </c>
      <c r="Y22" s="34">
        <f t="shared" si="34"/>
        <v>-10122</v>
      </c>
    </row>
    <row r="23" spans="2:26">
      <c r="B23" s="12" t="s">
        <v>26</v>
      </c>
      <c r="C23" s="12" t="s">
        <v>49</v>
      </c>
      <c r="D23" s="13"/>
      <c r="E23" s="13">
        <f t="shared" ref="E23:V23" si="35">+E18+E22</f>
        <v>25912</v>
      </c>
      <c r="F23" s="13">
        <f t="shared" si="35"/>
        <v>19293</v>
      </c>
      <c r="G23" s="13">
        <f t="shared" si="35"/>
        <v>26225</v>
      </c>
      <c r="H23" s="13">
        <f t="shared" si="35"/>
        <v>26980</v>
      </c>
      <c r="I23" s="13">
        <f t="shared" si="35"/>
        <v>28244</v>
      </c>
      <c r="J23" s="13">
        <f t="shared" si="35"/>
        <v>35576</v>
      </c>
      <c r="K23" s="13">
        <f t="shared" si="35"/>
        <v>33390</v>
      </c>
      <c r="L23" s="13">
        <f t="shared" si="35"/>
        <v>41204</v>
      </c>
      <c r="M23" s="13">
        <f t="shared" si="35"/>
        <v>36615</v>
      </c>
      <c r="N23" s="13">
        <f t="shared" si="35"/>
        <v>36929</v>
      </c>
      <c r="O23" s="13">
        <f t="shared" si="35"/>
        <v>35386</v>
      </c>
      <c r="P23" s="13">
        <f t="shared" si="35"/>
        <v>41612</v>
      </c>
      <c r="Q23" s="13">
        <f t="shared" si="35"/>
        <v>37113</v>
      </c>
      <c r="R23" s="13">
        <f t="shared" si="35"/>
        <v>39267</v>
      </c>
      <c r="S23" s="13">
        <f t="shared" si="35"/>
        <v>36448</v>
      </c>
      <c r="T23" s="13">
        <f t="shared" si="35"/>
        <v>34284</v>
      </c>
      <c r="U23" s="13">
        <f t="shared" si="35"/>
        <v>38462.474690000003</v>
      </c>
      <c r="V23" s="13">
        <f t="shared" si="35"/>
        <v>39997.616470000001</v>
      </c>
      <c r="W23" s="13">
        <f>+W18+W22</f>
        <v>40448.908840000004</v>
      </c>
      <c r="X23" s="13">
        <f>+X18+X22</f>
        <v>33536</v>
      </c>
      <c r="Y23" s="13">
        <f>+Y18+Y22</f>
        <v>39393</v>
      </c>
    </row>
    <row r="24" spans="2:26">
      <c r="B24" s="7" t="s">
        <v>27</v>
      </c>
      <c r="C24" s="7" t="s">
        <v>50</v>
      </c>
      <c r="D24" s="9"/>
      <c r="E24" s="8">
        <f>+E52</f>
        <v>-6618</v>
      </c>
      <c r="F24" s="9">
        <f>+F52-E52</f>
        <v>-5620</v>
      </c>
      <c r="G24" s="9">
        <f>+G52-F52</f>
        <v>-8514</v>
      </c>
      <c r="H24" s="9">
        <f>+H52-G52</f>
        <v>-8116</v>
      </c>
      <c r="I24" s="8">
        <f>+I52</f>
        <v>-8859</v>
      </c>
      <c r="J24" s="9">
        <f>+J52-I52</f>
        <v>-10576</v>
      </c>
      <c r="K24" s="9">
        <f>+K52-J52</f>
        <v>-10103</v>
      </c>
      <c r="L24" s="9">
        <f>+L52-K52</f>
        <v>-13181</v>
      </c>
      <c r="M24" s="8">
        <f>+M52</f>
        <v>-11563</v>
      </c>
      <c r="N24" s="9">
        <f>+N52-M52</f>
        <v>-11318</v>
      </c>
      <c r="O24" s="9">
        <f>+O52-N52</f>
        <v>-11310</v>
      </c>
      <c r="P24" s="9">
        <f>+P52-O52</f>
        <v>-14029</v>
      </c>
      <c r="Q24" s="8">
        <f>+Q52</f>
        <v>-12066</v>
      </c>
      <c r="R24" s="8">
        <f>+R52-Q52</f>
        <v>-11714</v>
      </c>
      <c r="S24" s="8">
        <f>+S52-R52</f>
        <v>-11096</v>
      </c>
      <c r="T24" s="8">
        <f>+T52-S52</f>
        <v>-10736</v>
      </c>
      <c r="U24" s="10">
        <f>+U52</f>
        <v>-11692</v>
      </c>
      <c r="V24" s="10">
        <f>+V52-U52</f>
        <v>-12016</v>
      </c>
      <c r="W24" s="10">
        <f>+W52-V52</f>
        <v>-12503</v>
      </c>
      <c r="X24" s="10">
        <f>+X52-W52</f>
        <v>-9625</v>
      </c>
      <c r="Y24" s="8">
        <f>+Y52</f>
        <v>-12284</v>
      </c>
    </row>
    <row r="25" spans="2:26">
      <c r="B25" s="14" t="s">
        <v>28</v>
      </c>
      <c r="C25" s="14" t="s">
        <v>51</v>
      </c>
      <c r="D25" s="15"/>
      <c r="E25" s="15">
        <f>+E24+E23</f>
        <v>19294</v>
      </c>
      <c r="F25" s="15">
        <f t="shared" ref="F25:K25" si="36">+F24+F23</f>
        <v>13673</v>
      </c>
      <c r="G25" s="15">
        <f t="shared" si="36"/>
        <v>17711</v>
      </c>
      <c r="H25" s="15">
        <f t="shared" si="36"/>
        <v>18864</v>
      </c>
      <c r="I25" s="15">
        <f>+I24+I23</f>
        <v>19385</v>
      </c>
      <c r="J25" s="15">
        <f t="shared" si="36"/>
        <v>25000</v>
      </c>
      <c r="K25" s="15">
        <f t="shared" si="36"/>
        <v>23287</v>
      </c>
      <c r="L25" s="15">
        <f t="shared" ref="L25:S25" si="37">+L24+L23</f>
        <v>28023</v>
      </c>
      <c r="M25" s="15">
        <f t="shared" si="37"/>
        <v>25052</v>
      </c>
      <c r="N25" s="15">
        <f t="shared" si="37"/>
        <v>25611</v>
      </c>
      <c r="O25" s="15">
        <f t="shared" si="37"/>
        <v>24076</v>
      </c>
      <c r="P25" s="15">
        <f t="shared" si="37"/>
        <v>27583</v>
      </c>
      <c r="Q25" s="15">
        <f t="shared" si="37"/>
        <v>25047</v>
      </c>
      <c r="R25" s="15">
        <f t="shared" si="37"/>
        <v>27553</v>
      </c>
      <c r="S25" s="15">
        <f t="shared" si="37"/>
        <v>25352</v>
      </c>
      <c r="T25" s="15">
        <f t="shared" ref="T25:Y25" si="38">+T24+T23</f>
        <v>23548</v>
      </c>
      <c r="U25" s="13">
        <f t="shared" si="38"/>
        <v>26770.474690000003</v>
      </c>
      <c r="V25" s="13">
        <f t="shared" si="38"/>
        <v>27981.616470000001</v>
      </c>
      <c r="W25" s="13">
        <f t="shared" si="38"/>
        <v>27945.908840000004</v>
      </c>
      <c r="X25" s="13">
        <f t="shared" si="38"/>
        <v>23911</v>
      </c>
      <c r="Y25" s="13">
        <f t="shared" si="38"/>
        <v>27109</v>
      </c>
      <c r="Z25" s="92"/>
    </row>
    <row r="26" spans="2:26">
      <c r="B26" s="14" t="s">
        <v>29</v>
      </c>
      <c r="C26" s="14" t="s">
        <v>52</v>
      </c>
      <c r="D26" s="15"/>
      <c r="E26" s="15">
        <f>+E54</f>
        <v>-1333</v>
      </c>
      <c r="F26" s="15">
        <f>+F54-E54</f>
        <v>3552</v>
      </c>
      <c r="G26" s="15">
        <f>+G54-F54</f>
        <v>943</v>
      </c>
      <c r="H26" s="15">
        <f>+H54-G54</f>
        <v>1970</v>
      </c>
      <c r="I26" s="15">
        <f>+I54</f>
        <v>82</v>
      </c>
      <c r="J26" s="15">
        <f>+J54-I54</f>
        <v>-3233</v>
      </c>
      <c r="K26" s="15">
        <f>+K54-J54</f>
        <v>-7241</v>
      </c>
      <c r="L26" s="15">
        <f>+L54-K54</f>
        <v>4283</v>
      </c>
      <c r="M26" s="15">
        <f>+M54</f>
        <v>4791</v>
      </c>
      <c r="N26" s="15">
        <f t="shared" ref="N26:T26" si="39">+N54-M54</f>
        <v>4994</v>
      </c>
      <c r="O26" s="15">
        <f t="shared" si="39"/>
        <v>25884</v>
      </c>
      <c r="P26" s="15">
        <f t="shared" si="39"/>
        <v>2165</v>
      </c>
      <c r="Q26" s="15">
        <f>+Q54</f>
        <v>-8372</v>
      </c>
      <c r="R26" s="15">
        <f t="shared" si="39"/>
        <v>9295</v>
      </c>
      <c r="S26" s="15">
        <f t="shared" si="39"/>
        <v>7206</v>
      </c>
      <c r="T26" s="15">
        <f t="shared" si="39"/>
        <v>-16630</v>
      </c>
      <c r="U26" s="15">
        <f>+U54</f>
        <v>4799</v>
      </c>
      <c r="V26" s="15">
        <f>+V54-U54</f>
        <v>712</v>
      </c>
      <c r="W26" s="15">
        <f>+W54-V54</f>
        <v>-11520</v>
      </c>
      <c r="X26" s="15">
        <f>+X54-W54</f>
        <v>7063</v>
      </c>
      <c r="Y26" s="15">
        <f>+Y54</f>
        <v>-7131</v>
      </c>
    </row>
    <row r="27" spans="2:26">
      <c r="B27" s="12" t="s">
        <v>30</v>
      </c>
      <c r="C27" s="12" t="s">
        <v>53</v>
      </c>
      <c r="D27" s="15"/>
      <c r="E27" s="15">
        <f t="shared" ref="E27:K27" si="40">+E25+E26</f>
        <v>17961</v>
      </c>
      <c r="F27" s="15">
        <f t="shared" si="40"/>
        <v>17225</v>
      </c>
      <c r="G27" s="15">
        <f t="shared" si="40"/>
        <v>18654</v>
      </c>
      <c r="H27" s="15">
        <f t="shared" si="40"/>
        <v>20834</v>
      </c>
      <c r="I27" s="15">
        <f t="shared" si="40"/>
        <v>19467</v>
      </c>
      <c r="J27" s="15">
        <f t="shared" si="40"/>
        <v>21767</v>
      </c>
      <c r="K27" s="15">
        <f t="shared" si="40"/>
        <v>16046</v>
      </c>
      <c r="L27" s="15">
        <f t="shared" ref="L27:S27" si="41">+L25+L26</f>
        <v>32306</v>
      </c>
      <c r="M27" s="15">
        <f t="shared" si="41"/>
        <v>29843</v>
      </c>
      <c r="N27" s="15">
        <f t="shared" si="41"/>
        <v>30605</v>
      </c>
      <c r="O27" s="15">
        <f t="shared" si="41"/>
        <v>49960</v>
      </c>
      <c r="P27" s="15">
        <f t="shared" si="41"/>
        <v>29748</v>
      </c>
      <c r="Q27" s="15">
        <f t="shared" si="41"/>
        <v>16675</v>
      </c>
      <c r="R27" s="15">
        <f t="shared" si="41"/>
        <v>36848</v>
      </c>
      <c r="S27" s="15">
        <f t="shared" si="41"/>
        <v>32558</v>
      </c>
      <c r="T27" s="15">
        <f t="shared" ref="T27:Y27" si="42">+T25+T26</f>
        <v>6918</v>
      </c>
      <c r="U27" s="15">
        <f t="shared" si="42"/>
        <v>31569.474690000003</v>
      </c>
      <c r="V27" s="15">
        <f t="shared" si="42"/>
        <v>28693.616470000001</v>
      </c>
      <c r="W27" s="15">
        <f t="shared" si="42"/>
        <v>16425.908840000004</v>
      </c>
      <c r="X27" s="15">
        <f t="shared" si="42"/>
        <v>30974</v>
      </c>
      <c r="Y27" s="15">
        <f t="shared" si="42"/>
        <v>19978</v>
      </c>
    </row>
    <row r="28" spans="2:26">
      <c r="B28" s="7"/>
      <c r="C28" s="7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</row>
    <row r="29" spans="2:26">
      <c r="B29" s="7"/>
      <c r="C29" s="7"/>
      <c r="D29" s="9"/>
      <c r="E29" s="8"/>
      <c r="F29" s="9"/>
      <c r="G29" s="9"/>
      <c r="H29" s="9"/>
      <c r="I29" s="8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</row>
    <row r="30" spans="2:26">
      <c r="B30" s="7"/>
      <c r="C30" s="7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</row>
    <row r="31" spans="2:26"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</row>
    <row r="33" spans="2:26">
      <c r="B33" s="28" t="s">
        <v>201</v>
      </c>
      <c r="C33" s="28" t="s">
        <v>202</v>
      </c>
      <c r="D33" s="6" t="s">
        <v>1</v>
      </c>
      <c r="E33" s="6" t="s">
        <v>2</v>
      </c>
      <c r="F33" s="6" t="s">
        <v>3</v>
      </c>
      <c r="G33" s="6" t="s">
        <v>4</v>
      </c>
      <c r="H33" s="6" t="s">
        <v>5</v>
      </c>
      <c r="I33" s="6" t="s">
        <v>6</v>
      </c>
      <c r="J33" s="6" t="s">
        <v>7</v>
      </c>
      <c r="K33" s="6" t="s">
        <v>207</v>
      </c>
      <c r="L33" s="6" t="s">
        <v>329</v>
      </c>
      <c r="M33" s="6" t="s">
        <v>330</v>
      </c>
      <c r="N33" s="6" t="s">
        <v>332</v>
      </c>
      <c r="O33" s="6" t="s">
        <v>333</v>
      </c>
      <c r="P33" s="6" t="s">
        <v>338</v>
      </c>
      <c r="Q33" s="6" t="s">
        <v>341</v>
      </c>
      <c r="R33" s="6" t="s">
        <v>342</v>
      </c>
      <c r="S33" s="6" t="s">
        <v>343</v>
      </c>
      <c r="T33" s="6" t="s">
        <v>344</v>
      </c>
      <c r="U33" s="6" t="s">
        <v>353</v>
      </c>
      <c r="V33" s="6" t="s">
        <v>356</v>
      </c>
      <c r="W33" s="6" t="s">
        <v>358</v>
      </c>
      <c r="X33" s="6" t="s">
        <v>362</v>
      </c>
      <c r="Y33" s="6" t="str">
        <f>+$Y$5</f>
        <v>1Q25</v>
      </c>
    </row>
    <row r="34" spans="2:26">
      <c r="B34" s="7" t="s">
        <v>10</v>
      </c>
      <c r="C34" s="7" t="s">
        <v>31</v>
      </c>
      <c r="D34" s="32">
        <v>589111</v>
      </c>
      <c r="E34" s="32">
        <v>134212</v>
      </c>
      <c r="F34" s="32">
        <v>232404</v>
      </c>
      <c r="G34" s="32">
        <v>357982</v>
      </c>
      <c r="H34" s="32">
        <v>499888</v>
      </c>
      <c r="I34" s="32">
        <v>130351</v>
      </c>
      <c r="J34" s="32">
        <v>271627</v>
      </c>
      <c r="K34" s="32">
        <v>414757</v>
      </c>
      <c r="L34" s="32">
        <v>577679</v>
      </c>
      <c r="M34" s="32">
        <v>159867</v>
      </c>
      <c r="N34" s="32">
        <v>329464</v>
      </c>
      <c r="O34" s="32">
        <v>499802</v>
      </c>
      <c r="P34" s="32">
        <v>674759</v>
      </c>
      <c r="Q34" s="32">
        <v>174879</v>
      </c>
      <c r="R34" s="32">
        <v>356491</v>
      </c>
      <c r="S34" s="32">
        <v>535316</v>
      </c>
      <c r="T34" s="32">
        <v>723889</v>
      </c>
      <c r="U34" s="32">
        <v>179120</v>
      </c>
      <c r="V34" s="32">
        <v>368660</v>
      </c>
      <c r="W34" s="32">
        <v>561895</v>
      </c>
      <c r="X34" s="32">
        <v>747458</v>
      </c>
      <c r="Y34" s="32">
        <v>184712.70963</v>
      </c>
    </row>
    <row r="35" spans="2:26">
      <c r="B35" s="7" t="s">
        <v>11</v>
      </c>
      <c r="C35" s="7" t="s">
        <v>32</v>
      </c>
      <c r="D35" s="32">
        <v>118157</v>
      </c>
      <c r="E35" s="32">
        <v>25432</v>
      </c>
      <c r="F35" s="32">
        <v>28615</v>
      </c>
      <c r="G35" s="32">
        <v>47151</v>
      </c>
      <c r="H35" s="32">
        <v>59961</v>
      </c>
      <c r="I35" s="32">
        <v>26836</v>
      </c>
      <c r="J35" s="32">
        <v>57389</v>
      </c>
      <c r="K35" s="32">
        <v>101871</v>
      </c>
      <c r="L35" s="32">
        <v>152656</v>
      </c>
      <c r="M35" s="32">
        <v>32678</v>
      </c>
      <c r="N35" s="32">
        <v>73329</v>
      </c>
      <c r="O35" s="32">
        <v>86249</v>
      </c>
      <c r="P35" s="32">
        <v>124789</v>
      </c>
      <c r="Q35" s="32">
        <v>38296</v>
      </c>
      <c r="R35" s="32">
        <v>59132</v>
      </c>
      <c r="S35" s="32">
        <v>86906</v>
      </c>
      <c r="T35" s="32">
        <v>127594</v>
      </c>
      <c r="U35" s="32">
        <v>24836</v>
      </c>
      <c r="V35" s="32">
        <v>53234</v>
      </c>
      <c r="W35" s="32">
        <v>83720</v>
      </c>
      <c r="X35" s="32">
        <v>111163</v>
      </c>
      <c r="Y35" s="32">
        <v>22786</v>
      </c>
    </row>
    <row r="36" spans="2:26">
      <c r="B36" s="7" t="s">
        <v>12</v>
      </c>
      <c r="C36" s="7" t="s">
        <v>33</v>
      </c>
      <c r="D36" s="33">
        <v>10593</v>
      </c>
      <c r="E36" s="33">
        <v>3427</v>
      </c>
      <c r="F36" s="33">
        <v>5712</v>
      </c>
      <c r="G36" s="33">
        <v>8067</v>
      </c>
      <c r="H36" s="33">
        <v>11170</v>
      </c>
      <c r="I36" s="33">
        <v>3050</v>
      </c>
      <c r="J36" s="33">
        <v>6556</v>
      </c>
      <c r="K36" s="33">
        <v>10101</v>
      </c>
      <c r="L36" s="33">
        <v>13841</v>
      </c>
      <c r="M36" s="33">
        <v>4206</v>
      </c>
      <c r="N36" s="33">
        <v>8285</v>
      </c>
      <c r="O36" s="33">
        <v>12869</v>
      </c>
      <c r="P36" s="33">
        <v>15911</v>
      </c>
      <c r="Q36" s="33">
        <v>3273</v>
      </c>
      <c r="R36" s="33">
        <v>8352</v>
      </c>
      <c r="S36" s="33">
        <v>13900</v>
      </c>
      <c r="T36" s="33">
        <v>22100</v>
      </c>
      <c r="U36" s="32">
        <v>8498</v>
      </c>
      <c r="V36" s="32">
        <v>17869</v>
      </c>
      <c r="W36" s="32">
        <v>28428</v>
      </c>
      <c r="X36" s="32">
        <v>38578</v>
      </c>
      <c r="Y36" s="32">
        <v>10550</v>
      </c>
    </row>
    <row r="37" spans="2:26">
      <c r="B37" s="12" t="s">
        <v>13</v>
      </c>
      <c r="C37" s="12" t="s">
        <v>34</v>
      </c>
      <c r="D37" s="13">
        <f>+SUM(D34:D36)</f>
        <v>717861</v>
      </c>
      <c r="E37" s="13">
        <f t="shared" ref="E37:N37" si="43">+SUM(E34:E36)</f>
        <v>163071</v>
      </c>
      <c r="F37" s="13">
        <f t="shared" si="43"/>
        <v>266731</v>
      </c>
      <c r="G37" s="13">
        <f t="shared" si="43"/>
        <v>413200</v>
      </c>
      <c r="H37" s="13">
        <f t="shared" si="43"/>
        <v>571019</v>
      </c>
      <c r="I37" s="13">
        <f t="shared" si="43"/>
        <v>160237</v>
      </c>
      <c r="J37" s="13">
        <f t="shared" si="43"/>
        <v>335572</v>
      </c>
      <c r="K37" s="13">
        <f t="shared" si="43"/>
        <v>526729</v>
      </c>
      <c r="L37" s="13">
        <f t="shared" si="43"/>
        <v>744176</v>
      </c>
      <c r="M37" s="13">
        <f t="shared" si="43"/>
        <v>196751</v>
      </c>
      <c r="N37" s="13">
        <f t="shared" si="43"/>
        <v>411078</v>
      </c>
      <c r="O37" s="13">
        <f t="shared" ref="O37:T37" si="44">+SUM(O34:O36)</f>
        <v>598920</v>
      </c>
      <c r="P37" s="13">
        <f t="shared" si="44"/>
        <v>815459</v>
      </c>
      <c r="Q37" s="13">
        <f t="shared" si="44"/>
        <v>216448</v>
      </c>
      <c r="R37" s="13">
        <f t="shared" si="44"/>
        <v>423975</v>
      </c>
      <c r="S37" s="13">
        <f t="shared" si="44"/>
        <v>636122</v>
      </c>
      <c r="T37" s="13">
        <f t="shared" si="44"/>
        <v>873583</v>
      </c>
      <c r="U37" s="13">
        <f>+SUM(U34:U36)</f>
        <v>212454</v>
      </c>
      <c r="V37" s="13">
        <f>+SUM(V34:V36)</f>
        <v>439763</v>
      </c>
      <c r="W37" s="13">
        <f>+SUM(W34:W36)</f>
        <v>674043</v>
      </c>
      <c r="X37" s="13">
        <f>+SUM(X34:X36)</f>
        <v>897199</v>
      </c>
      <c r="Y37" s="13">
        <f>+SUM(Y34:Y36)</f>
        <v>218048.70963</v>
      </c>
      <c r="Z37" s="73"/>
    </row>
    <row r="38" spans="2:26">
      <c r="B38" s="7" t="s">
        <v>14</v>
      </c>
      <c r="C38" s="7" t="s">
        <v>37</v>
      </c>
      <c r="D38" s="33">
        <v>-405551</v>
      </c>
      <c r="E38" s="33">
        <v>-91189</v>
      </c>
      <c r="F38" s="33">
        <v>-156683</v>
      </c>
      <c r="G38" s="33">
        <v>-241790</v>
      </c>
      <c r="H38" s="33">
        <v>-339100</v>
      </c>
      <c r="I38" s="33">
        <v>-86534</v>
      </c>
      <c r="J38" s="33">
        <v>-179319</v>
      </c>
      <c r="K38" s="33">
        <v>-277179</v>
      </c>
      <c r="L38" s="33">
        <v>-380866</v>
      </c>
      <c r="M38" s="33">
        <v>-105779</v>
      </c>
      <c r="N38" s="33">
        <v>-219556</v>
      </c>
      <c r="O38" s="33">
        <v>-331792</v>
      </c>
      <c r="P38" s="33">
        <v>-450511</v>
      </c>
      <c r="Q38" s="33">
        <v>-116210</v>
      </c>
      <c r="R38" s="33">
        <v>-238116</v>
      </c>
      <c r="S38" s="33">
        <v>-356976</v>
      </c>
      <c r="T38" s="33">
        <v>-486409</v>
      </c>
      <c r="U38" s="33">
        <v>-121200</v>
      </c>
      <c r="V38" s="33">
        <v>-251867</v>
      </c>
      <c r="W38" s="33">
        <v>-382806</v>
      </c>
      <c r="X38" s="33">
        <v>-510199</v>
      </c>
      <c r="Y38" s="33">
        <v>-125454.70963</v>
      </c>
    </row>
    <row r="39" spans="2:26">
      <c r="B39" s="7" t="s">
        <v>15</v>
      </c>
      <c r="C39" s="7" t="s">
        <v>38</v>
      </c>
      <c r="D39" s="33">
        <v>-118157</v>
      </c>
      <c r="E39" s="33">
        <v>-25432</v>
      </c>
      <c r="F39" s="33">
        <v>-28615</v>
      </c>
      <c r="G39" s="33">
        <v>-47151</v>
      </c>
      <c r="H39" s="33">
        <v>-59961</v>
      </c>
      <c r="I39" s="33">
        <v>-26836</v>
      </c>
      <c r="J39" s="33">
        <v>-57389</v>
      </c>
      <c r="K39" s="33">
        <v>-101374</v>
      </c>
      <c r="L39" s="33">
        <v>-148565</v>
      </c>
      <c r="M39" s="33">
        <v>-33287</v>
      </c>
      <c r="N39" s="33">
        <v>-73926</v>
      </c>
      <c r="O39" s="33">
        <v>-86340</v>
      </c>
      <c r="P39" s="33">
        <v>-122507</v>
      </c>
      <c r="Q39" s="33">
        <v>-38296</v>
      </c>
      <c r="R39" s="33">
        <v>-59132</v>
      </c>
      <c r="S39" s="33">
        <v>-86906</v>
      </c>
      <c r="T39" s="33">
        <v>-125156</v>
      </c>
      <c r="U39" s="33">
        <v>-24514</v>
      </c>
      <c r="V39" s="33">
        <v>-53429</v>
      </c>
      <c r="W39" s="33">
        <v>-83915</v>
      </c>
      <c r="X39" s="33">
        <v>-110558</v>
      </c>
      <c r="Y39" s="33">
        <v>-22736</v>
      </c>
    </row>
    <row r="40" spans="2:26">
      <c r="B40" s="12" t="s">
        <v>16</v>
      </c>
      <c r="C40" s="12" t="s">
        <v>39</v>
      </c>
      <c r="D40" s="13">
        <f>+SUM(D38:D39)</f>
        <v>-523708</v>
      </c>
      <c r="E40" s="13">
        <f t="shared" ref="E40:K40" si="45">+SUM(E38:E39)</f>
        <v>-116621</v>
      </c>
      <c r="F40" s="13">
        <f t="shared" si="45"/>
        <v>-185298</v>
      </c>
      <c r="G40" s="13">
        <f t="shared" si="45"/>
        <v>-288941</v>
      </c>
      <c r="H40" s="13">
        <f t="shared" si="45"/>
        <v>-399061</v>
      </c>
      <c r="I40" s="13">
        <f t="shared" si="45"/>
        <v>-113370</v>
      </c>
      <c r="J40" s="13">
        <f t="shared" si="45"/>
        <v>-236708</v>
      </c>
      <c r="K40" s="13">
        <f t="shared" si="45"/>
        <v>-378553</v>
      </c>
      <c r="L40" s="13">
        <f t="shared" ref="L40:S40" si="46">+SUM(L38:L39)</f>
        <v>-529431</v>
      </c>
      <c r="M40" s="13">
        <f t="shared" si="46"/>
        <v>-139066</v>
      </c>
      <c r="N40" s="13">
        <f t="shared" si="46"/>
        <v>-293482</v>
      </c>
      <c r="O40" s="13">
        <f t="shared" si="46"/>
        <v>-418132</v>
      </c>
      <c r="P40" s="13">
        <f t="shared" si="46"/>
        <v>-573018</v>
      </c>
      <c r="Q40" s="13">
        <f t="shared" si="46"/>
        <v>-154506</v>
      </c>
      <c r="R40" s="13">
        <f t="shared" si="46"/>
        <v>-297248</v>
      </c>
      <c r="S40" s="13">
        <f t="shared" si="46"/>
        <v>-443882</v>
      </c>
      <c r="T40" s="13">
        <f t="shared" ref="T40:Y40" si="47">+SUM(T38:T39)</f>
        <v>-611565</v>
      </c>
      <c r="U40" s="13">
        <f t="shared" si="47"/>
        <v>-145714</v>
      </c>
      <c r="V40" s="13">
        <f t="shared" si="47"/>
        <v>-305296</v>
      </c>
      <c r="W40" s="13">
        <f t="shared" si="47"/>
        <v>-466721</v>
      </c>
      <c r="X40" s="13">
        <f t="shared" si="47"/>
        <v>-620757</v>
      </c>
      <c r="Y40" s="13">
        <f t="shared" si="47"/>
        <v>-148190.70963</v>
      </c>
      <c r="Z40" s="73"/>
    </row>
    <row r="41" spans="2:26">
      <c r="B41" s="12" t="s">
        <v>17</v>
      </c>
      <c r="C41" s="12" t="s">
        <v>40</v>
      </c>
      <c r="D41" s="13">
        <f>+D37+D40</f>
        <v>194153</v>
      </c>
      <c r="E41" s="13">
        <f t="shared" ref="E41:K41" si="48">+E37+E40</f>
        <v>46450</v>
      </c>
      <c r="F41" s="13">
        <f t="shared" si="48"/>
        <v>81433</v>
      </c>
      <c r="G41" s="13">
        <f t="shared" si="48"/>
        <v>124259</v>
      </c>
      <c r="H41" s="13">
        <f t="shared" si="48"/>
        <v>171958</v>
      </c>
      <c r="I41" s="13">
        <f t="shared" si="48"/>
        <v>46867</v>
      </c>
      <c r="J41" s="13">
        <f t="shared" si="48"/>
        <v>98864</v>
      </c>
      <c r="K41" s="13">
        <f t="shared" si="48"/>
        <v>148176</v>
      </c>
      <c r="L41" s="13">
        <f t="shared" ref="L41:S41" si="49">+L37+L40</f>
        <v>214745</v>
      </c>
      <c r="M41" s="13">
        <f t="shared" si="49"/>
        <v>57685</v>
      </c>
      <c r="N41" s="13">
        <f t="shared" si="49"/>
        <v>117596</v>
      </c>
      <c r="O41" s="13">
        <f t="shared" si="49"/>
        <v>180788</v>
      </c>
      <c r="P41" s="13">
        <f t="shared" si="49"/>
        <v>242441</v>
      </c>
      <c r="Q41" s="13">
        <f t="shared" si="49"/>
        <v>61942</v>
      </c>
      <c r="R41" s="13">
        <f t="shared" si="49"/>
        <v>126727</v>
      </c>
      <c r="S41" s="13">
        <f t="shared" si="49"/>
        <v>192240</v>
      </c>
      <c r="T41" s="13">
        <f t="shared" ref="T41:Y41" si="50">+T37+T40</f>
        <v>262018</v>
      </c>
      <c r="U41" s="13">
        <f t="shared" si="50"/>
        <v>66740</v>
      </c>
      <c r="V41" s="13">
        <f t="shared" si="50"/>
        <v>134467</v>
      </c>
      <c r="W41" s="13">
        <f t="shared" si="50"/>
        <v>207322</v>
      </c>
      <c r="X41" s="13">
        <f t="shared" si="50"/>
        <v>276442</v>
      </c>
      <c r="Y41" s="13">
        <f t="shared" si="50"/>
        <v>69858</v>
      </c>
    </row>
    <row r="42" spans="2:26">
      <c r="B42" s="7" t="s">
        <v>18</v>
      </c>
      <c r="C42" s="7" t="s">
        <v>41</v>
      </c>
      <c r="D42" s="33">
        <v>-40675</v>
      </c>
      <c r="E42" s="33">
        <v>-8666</v>
      </c>
      <c r="F42" s="33">
        <v>-16243</v>
      </c>
      <c r="G42" s="33">
        <v>-25603</v>
      </c>
      <c r="H42" s="33">
        <v>-37240</v>
      </c>
      <c r="I42" s="33">
        <v>-9802</v>
      </c>
      <c r="J42" s="33">
        <v>-19219</v>
      </c>
      <c r="K42" s="33">
        <v>-25363</v>
      </c>
      <c r="L42" s="33">
        <v>-37940</v>
      </c>
      <c r="M42" s="33">
        <v>-10068</v>
      </c>
      <c r="N42" s="33">
        <v>-20813</v>
      </c>
      <c r="O42" s="33">
        <v>-35888</v>
      </c>
      <c r="P42" s="33">
        <v>-49192</v>
      </c>
      <c r="Q42" s="33">
        <v>-13061</v>
      </c>
      <c r="R42" s="33">
        <v>-25442</v>
      </c>
      <c r="S42" s="33">
        <v>-37174</v>
      </c>
      <c r="T42" s="33">
        <v>-53730</v>
      </c>
      <c r="U42" s="33">
        <v>-12232</v>
      </c>
      <c r="V42" s="33">
        <v>-24490</v>
      </c>
      <c r="W42" s="33">
        <v>-37624</v>
      </c>
      <c r="X42" s="33">
        <v>-53627</v>
      </c>
      <c r="Y42" s="33">
        <v>-12206</v>
      </c>
    </row>
    <row r="43" spans="2:26">
      <c r="B43" s="7" t="s">
        <v>19</v>
      </c>
      <c r="C43" s="7" t="s">
        <v>42</v>
      </c>
      <c r="D43" s="33">
        <v>-15552</v>
      </c>
      <c r="E43" s="33">
        <v>-4904</v>
      </c>
      <c r="F43" s="33">
        <v>-7833</v>
      </c>
      <c r="G43" s="33">
        <v>-10172</v>
      </c>
      <c r="H43" s="33">
        <v>-13731</v>
      </c>
      <c r="I43" s="33">
        <v>-3140</v>
      </c>
      <c r="J43" s="33">
        <v>-6126</v>
      </c>
      <c r="K43" s="33">
        <v>-11775</v>
      </c>
      <c r="L43" s="33">
        <v>-16598</v>
      </c>
      <c r="M43" s="33">
        <v>-4513</v>
      </c>
      <c r="N43" s="33">
        <v>-9467</v>
      </c>
      <c r="O43" s="33">
        <v>-13329</v>
      </c>
      <c r="P43" s="33">
        <v>-15957</v>
      </c>
      <c r="Q43" s="33">
        <v>-5298</v>
      </c>
      <c r="R43" s="33">
        <v>-11823</v>
      </c>
      <c r="S43" s="33">
        <v>-17752</v>
      </c>
      <c r="T43" s="33">
        <v>-19540</v>
      </c>
      <c r="U43" s="33">
        <v>-5147</v>
      </c>
      <c r="V43" s="33">
        <v>-10321</v>
      </c>
      <c r="W43" s="33">
        <v>-16541</v>
      </c>
      <c r="X43" s="33">
        <v>-22661</v>
      </c>
      <c r="Y43" s="33">
        <v>-5944</v>
      </c>
    </row>
    <row r="44" spans="2:26">
      <c r="B44" s="7" t="s">
        <v>340</v>
      </c>
      <c r="C44" s="7" t="s">
        <v>340</v>
      </c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>
        <v>-4547</v>
      </c>
      <c r="Q44" s="33"/>
      <c r="R44" s="33"/>
      <c r="S44" s="33"/>
      <c r="T44" s="33">
        <v>-5700</v>
      </c>
      <c r="U44" s="33">
        <v>-1418</v>
      </c>
      <c r="V44" s="33">
        <v>-2783</v>
      </c>
      <c r="W44" s="33">
        <v>-6375</v>
      </c>
      <c r="X44" s="33">
        <v>-8701</v>
      </c>
      <c r="Y44" s="33">
        <v>-2488</v>
      </c>
    </row>
    <row r="45" spans="2:26">
      <c r="B45" s="7" t="s">
        <v>20</v>
      </c>
      <c r="C45" s="7" t="s">
        <v>339</v>
      </c>
      <c r="D45" s="33">
        <v>1391</v>
      </c>
      <c r="E45" s="33">
        <v>76</v>
      </c>
      <c r="F45" s="33">
        <v>104</v>
      </c>
      <c r="G45" s="33">
        <v>167</v>
      </c>
      <c r="H45" s="33">
        <v>505</v>
      </c>
      <c r="I45" s="33">
        <v>357</v>
      </c>
      <c r="J45" s="33">
        <v>1336</v>
      </c>
      <c r="K45" s="33">
        <v>2939</v>
      </c>
      <c r="L45" s="33">
        <v>1565</v>
      </c>
      <c r="M45" s="33">
        <v>178</v>
      </c>
      <c r="N45" s="33">
        <v>452</v>
      </c>
      <c r="O45" s="33">
        <v>615</v>
      </c>
      <c r="P45" s="33">
        <v>741</v>
      </c>
      <c r="Q45" s="33">
        <v>-20</v>
      </c>
      <c r="R45" s="33">
        <v>145</v>
      </c>
      <c r="S45" s="33">
        <v>164</v>
      </c>
      <c r="T45" s="33">
        <v>394</v>
      </c>
      <c r="U45" s="33">
        <v>90</v>
      </c>
      <c r="V45" s="33">
        <v>1115</v>
      </c>
      <c r="W45" s="33">
        <v>1636</v>
      </c>
      <c r="X45" s="33">
        <v>1758</v>
      </c>
      <c r="Y45" s="33">
        <v>295</v>
      </c>
    </row>
    <row r="46" spans="2:26">
      <c r="B46" s="12" t="s">
        <v>21</v>
      </c>
      <c r="C46" s="12" t="s">
        <v>44</v>
      </c>
      <c r="D46" s="13">
        <f t="shared" ref="D46:P46" si="51">+SUM(D41:D45)</f>
        <v>139317</v>
      </c>
      <c r="E46" s="13">
        <f t="shared" si="51"/>
        <v>32956</v>
      </c>
      <c r="F46" s="13">
        <f t="shared" si="51"/>
        <v>57461</v>
      </c>
      <c r="G46" s="13">
        <f t="shared" si="51"/>
        <v>88651</v>
      </c>
      <c r="H46" s="13">
        <f t="shared" si="51"/>
        <v>121492</v>
      </c>
      <c r="I46" s="13">
        <f t="shared" si="51"/>
        <v>34282</v>
      </c>
      <c r="J46" s="13">
        <f t="shared" si="51"/>
        <v>74855</v>
      </c>
      <c r="K46" s="13">
        <f t="shared" si="51"/>
        <v>113977</v>
      </c>
      <c r="L46" s="13">
        <f t="shared" si="51"/>
        <v>161772</v>
      </c>
      <c r="M46" s="13">
        <f t="shared" si="51"/>
        <v>43282</v>
      </c>
      <c r="N46" s="13">
        <f t="shared" si="51"/>
        <v>87768</v>
      </c>
      <c r="O46" s="13">
        <f t="shared" si="51"/>
        <v>132186</v>
      </c>
      <c r="P46" s="13">
        <f t="shared" si="51"/>
        <v>173486</v>
      </c>
      <c r="Q46" s="13">
        <f t="shared" ref="Q46:V46" si="52">+SUM(Q41:Q45)</f>
        <v>43563</v>
      </c>
      <c r="R46" s="13">
        <f t="shared" si="52"/>
        <v>89607</v>
      </c>
      <c r="S46" s="13">
        <f t="shared" si="52"/>
        <v>137478</v>
      </c>
      <c r="T46" s="13">
        <f t="shared" si="52"/>
        <v>183442</v>
      </c>
      <c r="U46" s="13">
        <f t="shared" si="52"/>
        <v>48033</v>
      </c>
      <c r="V46" s="13">
        <f t="shared" si="52"/>
        <v>97988</v>
      </c>
      <c r="W46" s="13">
        <f>+SUM(W41:W45)</f>
        <v>148418</v>
      </c>
      <c r="X46" s="13">
        <f>+SUM(X41:X45)</f>
        <v>193211</v>
      </c>
      <c r="Y46" s="13">
        <f>+SUM(Y41:Y45)</f>
        <v>49515</v>
      </c>
    </row>
    <row r="47" spans="2:26">
      <c r="B47" s="7" t="s">
        <v>22</v>
      </c>
      <c r="C47" s="7" t="s">
        <v>45</v>
      </c>
      <c r="D47" s="33">
        <v>1675</v>
      </c>
      <c r="E47" s="33">
        <v>536</v>
      </c>
      <c r="F47" s="33">
        <v>1381</v>
      </c>
      <c r="G47" s="33">
        <v>2364</v>
      </c>
      <c r="H47" s="33">
        <v>3233</v>
      </c>
      <c r="I47" s="33">
        <v>926</v>
      </c>
      <c r="J47" s="33">
        <v>1391</v>
      </c>
      <c r="K47" s="33">
        <v>2255</v>
      </c>
      <c r="L47" s="33">
        <v>2404</v>
      </c>
      <c r="M47" s="33">
        <v>364</v>
      </c>
      <c r="N47" s="33">
        <v>970</v>
      </c>
      <c r="O47" s="33">
        <v>1450</v>
      </c>
      <c r="P47" s="33">
        <v>13921</v>
      </c>
      <c r="Q47" s="33">
        <v>3498</v>
      </c>
      <c r="R47" s="33">
        <v>1964</v>
      </c>
      <c r="S47" s="33">
        <v>2374</v>
      </c>
      <c r="T47" s="33">
        <v>1214</v>
      </c>
      <c r="U47" s="33">
        <v>127.47469</v>
      </c>
      <c r="V47" s="33">
        <v>160.54558</v>
      </c>
      <c r="W47" s="33">
        <v>583.24789999999996</v>
      </c>
      <c r="X47" s="33">
        <v>667</v>
      </c>
      <c r="Y47" s="33">
        <v>188</v>
      </c>
    </row>
    <row r="48" spans="2:26">
      <c r="B48" s="7" t="s">
        <v>23</v>
      </c>
      <c r="C48" s="7" t="s">
        <v>46</v>
      </c>
      <c r="D48" s="33">
        <v>-22802</v>
      </c>
      <c r="E48" s="33">
        <v>-6396</v>
      </c>
      <c r="F48" s="33">
        <v>-13443</v>
      </c>
      <c r="G48" s="33">
        <v>-19785</v>
      </c>
      <c r="H48" s="33">
        <v>-26164</v>
      </c>
      <c r="I48" s="33">
        <v>-6617</v>
      </c>
      <c r="J48" s="33">
        <v>-12365</v>
      </c>
      <c r="K48" s="33">
        <v>-18716</v>
      </c>
      <c r="L48" s="33">
        <v>-25222</v>
      </c>
      <c r="M48" s="33">
        <v>-7837</v>
      </c>
      <c r="N48" s="33">
        <v>-16051</v>
      </c>
      <c r="O48" s="33">
        <v>-26117</v>
      </c>
      <c r="P48" s="33">
        <v>-38477</v>
      </c>
      <c r="Q48" s="33">
        <v>-10944</v>
      </c>
      <c r="R48" s="33">
        <v>-16376</v>
      </c>
      <c r="S48" s="33">
        <v>-26304</v>
      </c>
      <c r="T48" s="33">
        <v>-35506</v>
      </c>
      <c r="U48" s="33">
        <v>-9170</v>
      </c>
      <c r="V48" s="33">
        <f>-19227+V47</f>
        <v>-19066.454419999998</v>
      </c>
      <c r="W48" s="33">
        <f>-29148-W47</f>
        <v>-29731.247899999998</v>
      </c>
      <c r="X48" s="33">
        <v>-40820</v>
      </c>
      <c r="Y48" s="33">
        <v>-10164</v>
      </c>
    </row>
    <row r="49" spans="2:26">
      <c r="B49" s="7" t="s">
        <v>24</v>
      </c>
      <c r="C49" s="7" t="s">
        <v>47</v>
      </c>
      <c r="D49" s="33">
        <v>237</v>
      </c>
      <c r="E49" s="33">
        <v>-1184</v>
      </c>
      <c r="F49" s="33">
        <v>-194</v>
      </c>
      <c r="G49" s="33">
        <v>200</v>
      </c>
      <c r="H49" s="33">
        <v>-151</v>
      </c>
      <c r="I49" s="33">
        <v>-347</v>
      </c>
      <c r="J49" s="33">
        <v>-61</v>
      </c>
      <c r="K49" s="33">
        <v>-306</v>
      </c>
      <c r="L49" s="33">
        <v>-540</v>
      </c>
      <c r="M49" s="33">
        <v>806</v>
      </c>
      <c r="N49" s="33">
        <v>857</v>
      </c>
      <c r="O49" s="33">
        <v>1411</v>
      </c>
      <c r="P49" s="33">
        <v>1612</v>
      </c>
      <c r="Q49" s="33">
        <v>996</v>
      </c>
      <c r="R49" s="33">
        <v>1185</v>
      </c>
      <c r="S49" s="33">
        <v>-720</v>
      </c>
      <c r="T49" s="33">
        <v>-2038</v>
      </c>
      <c r="U49" s="33">
        <v>-528</v>
      </c>
      <c r="V49" s="33">
        <v>-622</v>
      </c>
      <c r="W49" s="33">
        <v>-361</v>
      </c>
      <c r="X49" s="33">
        <v>-613</v>
      </c>
      <c r="Y49" s="33">
        <v>-146</v>
      </c>
    </row>
    <row r="50" spans="2:26">
      <c r="B50" s="12" t="s">
        <v>25</v>
      </c>
      <c r="C50" s="12" t="s">
        <v>48</v>
      </c>
      <c r="D50" s="13">
        <f t="shared" ref="D50:N50" si="53">+SUM(D47:D49)</f>
        <v>-20890</v>
      </c>
      <c r="E50" s="13">
        <f t="shared" si="53"/>
        <v>-7044</v>
      </c>
      <c r="F50" s="13">
        <f t="shared" si="53"/>
        <v>-12256</v>
      </c>
      <c r="G50" s="13">
        <f t="shared" si="53"/>
        <v>-17221</v>
      </c>
      <c r="H50" s="13">
        <f t="shared" si="53"/>
        <v>-23082</v>
      </c>
      <c r="I50" s="13">
        <f t="shared" si="53"/>
        <v>-6038</v>
      </c>
      <c r="J50" s="13">
        <f t="shared" si="53"/>
        <v>-11035</v>
      </c>
      <c r="K50" s="13">
        <f t="shared" si="53"/>
        <v>-16767</v>
      </c>
      <c r="L50" s="13">
        <f t="shared" si="53"/>
        <v>-23358</v>
      </c>
      <c r="M50" s="13">
        <f t="shared" si="53"/>
        <v>-6667</v>
      </c>
      <c r="N50" s="13">
        <f t="shared" si="53"/>
        <v>-14224</v>
      </c>
      <c r="O50" s="13">
        <f t="shared" ref="O50:T50" si="54">+SUM(O47:O49)</f>
        <v>-23256</v>
      </c>
      <c r="P50" s="13">
        <f t="shared" si="54"/>
        <v>-22944</v>
      </c>
      <c r="Q50" s="13">
        <f t="shared" si="54"/>
        <v>-6450</v>
      </c>
      <c r="R50" s="13">
        <f t="shared" si="54"/>
        <v>-13227</v>
      </c>
      <c r="S50" s="13">
        <f t="shared" si="54"/>
        <v>-24650</v>
      </c>
      <c r="T50" s="13">
        <f t="shared" si="54"/>
        <v>-36330</v>
      </c>
      <c r="U50" s="13">
        <f>+SUM(U47:U49)</f>
        <v>-9570.5253100000009</v>
      </c>
      <c r="V50" s="13">
        <f>+SUM(V47:V49)</f>
        <v>-19527.908839999996</v>
      </c>
      <c r="W50" s="13">
        <f>+SUM(W47:W49)</f>
        <v>-29509</v>
      </c>
      <c r="X50" s="13">
        <f>+SUM(X47:X49)</f>
        <v>-40766</v>
      </c>
      <c r="Y50" s="13">
        <f>+SUM(Y47:Y49)</f>
        <v>-10122</v>
      </c>
    </row>
    <row r="51" spans="2:26">
      <c r="B51" s="12" t="s">
        <v>26</v>
      </c>
      <c r="C51" s="12" t="s">
        <v>49</v>
      </c>
      <c r="D51" s="13">
        <f t="shared" ref="D51:Y51" si="55">+D46+D50</f>
        <v>118427</v>
      </c>
      <c r="E51" s="13">
        <f t="shared" si="55"/>
        <v>25912</v>
      </c>
      <c r="F51" s="13">
        <f t="shared" si="55"/>
        <v>45205</v>
      </c>
      <c r="G51" s="13">
        <f t="shared" si="55"/>
        <v>71430</v>
      </c>
      <c r="H51" s="13">
        <f t="shared" si="55"/>
        <v>98410</v>
      </c>
      <c r="I51" s="13">
        <f t="shared" si="55"/>
        <v>28244</v>
      </c>
      <c r="J51" s="13">
        <f t="shared" si="55"/>
        <v>63820</v>
      </c>
      <c r="K51" s="13">
        <f t="shared" si="55"/>
        <v>97210</v>
      </c>
      <c r="L51" s="13">
        <f t="shared" si="55"/>
        <v>138414</v>
      </c>
      <c r="M51" s="13">
        <f t="shared" si="55"/>
        <v>36615</v>
      </c>
      <c r="N51" s="13">
        <f t="shared" si="55"/>
        <v>73544</v>
      </c>
      <c r="O51" s="13">
        <f t="shared" si="55"/>
        <v>108930</v>
      </c>
      <c r="P51" s="13">
        <f t="shared" si="55"/>
        <v>150542</v>
      </c>
      <c r="Q51" s="13">
        <f t="shared" si="55"/>
        <v>37113</v>
      </c>
      <c r="R51" s="13">
        <f t="shared" si="55"/>
        <v>76380</v>
      </c>
      <c r="S51" s="13">
        <f t="shared" si="55"/>
        <v>112828</v>
      </c>
      <c r="T51" s="13">
        <f t="shared" si="55"/>
        <v>147112</v>
      </c>
      <c r="U51" s="13">
        <f t="shared" si="55"/>
        <v>38462.474690000003</v>
      </c>
      <c r="V51" s="13">
        <f t="shared" si="55"/>
        <v>78460.091160000011</v>
      </c>
      <c r="W51" s="13">
        <f t="shared" si="55"/>
        <v>118909</v>
      </c>
      <c r="X51" s="13">
        <f t="shared" si="55"/>
        <v>152445</v>
      </c>
      <c r="Y51" s="13">
        <f t="shared" si="55"/>
        <v>39393</v>
      </c>
    </row>
    <row r="52" spans="2:26">
      <c r="B52" s="7" t="s">
        <v>27</v>
      </c>
      <c r="C52" s="7" t="s">
        <v>50</v>
      </c>
      <c r="D52" s="32">
        <v>-35768</v>
      </c>
      <c r="E52" s="32">
        <v>-6618</v>
      </c>
      <c r="F52" s="32">
        <v>-12238</v>
      </c>
      <c r="G52" s="32">
        <v>-20752</v>
      </c>
      <c r="H52" s="32">
        <v>-28868</v>
      </c>
      <c r="I52" s="32">
        <v>-8859</v>
      </c>
      <c r="J52" s="32">
        <v>-19435</v>
      </c>
      <c r="K52" s="32">
        <v>-29538</v>
      </c>
      <c r="L52" s="32">
        <v>-42719</v>
      </c>
      <c r="M52" s="32">
        <v>-11563</v>
      </c>
      <c r="N52" s="32">
        <v>-22881</v>
      </c>
      <c r="O52" s="32">
        <v>-34191</v>
      </c>
      <c r="P52" s="32">
        <v>-48220</v>
      </c>
      <c r="Q52" s="32">
        <v>-12066</v>
      </c>
      <c r="R52" s="32">
        <v>-23780</v>
      </c>
      <c r="S52" s="32">
        <v>-34876</v>
      </c>
      <c r="T52" s="32">
        <v>-45612</v>
      </c>
      <c r="U52" s="32">
        <v>-11692</v>
      </c>
      <c r="V52" s="32">
        <v>-23708</v>
      </c>
      <c r="W52" s="32">
        <v>-36211</v>
      </c>
      <c r="X52" s="32">
        <v>-45836</v>
      </c>
      <c r="Y52" s="32">
        <v>-12284</v>
      </c>
    </row>
    <row r="53" spans="2:26">
      <c r="B53" s="14" t="s">
        <v>28</v>
      </c>
      <c r="C53" s="14" t="s">
        <v>51</v>
      </c>
      <c r="D53" s="15">
        <f>+D52+D51</f>
        <v>82659</v>
      </c>
      <c r="E53" s="15">
        <f t="shared" ref="E53:K53" si="56">+E52+E51</f>
        <v>19294</v>
      </c>
      <c r="F53" s="15">
        <f t="shared" si="56"/>
        <v>32967</v>
      </c>
      <c r="G53" s="15">
        <f t="shared" si="56"/>
        <v>50678</v>
      </c>
      <c r="H53" s="15">
        <f t="shared" si="56"/>
        <v>69542</v>
      </c>
      <c r="I53" s="15">
        <f t="shared" si="56"/>
        <v>19385</v>
      </c>
      <c r="J53" s="15">
        <f t="shared" si="56"/>
        <v>44385</v>
      </c>
      <c r="K53" s="15">
        <f t="shared" si="56"/>
        <v>67672</v>
      </c>
      <c r="L53" s="15">
        <f t="shared" ref="L53:Q53" si="57">+L52+L51</f>
        <v>95695</v>
      </c>
      <c r="M53" s="15">
        <f t="shared" si="57"/>
        <v>25052</v>
      </c>
      <c r="N53" s="15">
        <f t="shared" si="57"/>
        <v>50663</v>
      </c>
      <c r="O53" s="15">
        <f t="shared" si="57"/>
        <v>74739</v>
      </c>
      <c r="P53" s="15">
        <f t="shared" si="57"/>
        <v>102322</v>
      </c>
      <c r="Q53" s="15">
        <f t="shared" si="57"/>
        <v>25047</v>
      </c>
      <c r="R53" s="15">
        <f t="shared" ref="R53:W53" si="58">+R52+R51</f>
        <v>52600</v>
      </c>
      <c r="S53" s="15">
        <f t="shared" si="58"/>
        <v>77952</v>
      </c>
      <c r="T53" s="15">
        <f t="shared" si="58"/>
        <v>101500</v>
      </c>
      <c r="U53" s="15">
        <f t="shared" si="58"/>
        <v>26770.474690000003</v>
      </c>
      <c r="V53" s="15">
        <f t="shared" si="58"/>
        <v>54752.091160000011</v>
      </c>
      <c r="W53" s="15">
        <f t="shared" si="58"/>
        <v>82698</v>
      </c>
      <c r="X53" s="15">
        <f>+X52+X51</f>
        <v>106609</v>
      </c>
      <c r="Y53" s="15">
        <f>+Y52+Y51</f>
        <v>27109</v>
      </c>
    </row>
    <row r="54" spans="2:26">
      <c r="B54" s="14" t="s">
        <v>29</v>
      </c>
      <c r="C54" s="14" t="s">
        <v>52</v>
      </c>
      <c r="D54" s="15">
        <v>-4008</v>
      </c>
      <c r="E54" s="15">
        <v>-1333</v>
      </c>
      <c r="F54" s="15">
        <v>2219</v>
      </c>
      <c r="G54" s="15">
        <v>3162</v>
      </c>
      <c r="H54" s="15">
        <v>5132</v>
      </c>
      <c r="I54" s="15">
        <v>82</v>
      </c>
      <c r="J54" s="15">
        <v>-3151</v>
      </c>
      <c r="K54" s="15">
        <v>-10392</v>
      </c>
      <c r="L54" s="15">
        <v>-6109</v>
      </c>
      <c r="M54" s="15">
        <v>4791</v>
      </c>
      <c r="N54" s="15">
        <v>9785</v>
      </c>
      <c r="O54" s="15">
        <v>35669</v>
      </c>
      <c r="P54" s="15">
        <v>37834</v>
      </c>
      <c r="Q54" s="15">
        <v>-8372</v>
      </c>
      <c r="R54" s="15">
        <v>923</v>
      </c>
      <c r="S54" s="15">
        <v>8129</v>
      </c>
      <c r="T54" s="15">
        <v>-8501</v>
      </c>
      <c r="U54" s="15">
        <v>4799</v>
      </c>
      <c r="V54" s="15">
        <v>5511</v>
      </c>
      <c r="W54" s="15">
        <v>-6009</v>
      </c>
      <c r="X54" s="15">
        <v>1054</v>
      </c>
      <c r="Y54" s="15">
        <v>-7131</v>
      </c>
    </row>
    <row r="55" spans="2:26">
      <c r="B55" s="12" t="s">
        <v>30</v>
      </c>
      <c r="C55" s="12" t="s">
        <v>53</v>
      </c>
      <c r="D55" s="15">
        <f t="shared" ref="D55:K55" si="59">+D53+D54</f>
        <v>78651</v>
      </c>
      <c r="E55" s="15">
        <f t="shared" si="59"/>
        <v>17961</v>
      </c>
      <c r="F55" s="15">
        <f t="shared" si="59"/>
        <v>35186</v>
      </c>
      <c r="G55" s="15">
        <f t="shared" si="59"/>
        <v>53840</v>
      </c>
      <c r="H55" s="15">
        <f t="shared" si="59"/>
        <v>74674</v>
      </c>
      <c r="I55" s="15">
        <f t="shared" si="59"/>
        <v>19467</v>
      </c>
      <c r="J55" s="15">
        <f t="shared" si="59"/>
        <v>41234</v>
      </c>
      <c r="K55" s="15">
        <f t="shared" si="59"/>
        <v>57280</v>
      </c>
      <c r="L55" s="15">
        <f t="shared" ref="L55:Q55" si="60">+L53+L54</f>
        <v>89586</v>
      </c>
      <c r="M55" s="15">
        <f t="shared" si="60"/>
        <v>29843</v>
      </c>
      <c r="N55" s="15">
        <f t="shared" si="60"/>
        <v>60448</v>
      </c>
      <c r="O55" s="15">
        <f t="shared" si="60"/>
        <v>110408</v>
      </c>
      <c r="P55" s="15">
        <f t="shared" si="60"/>
        <v>140156</v>
      </c>
      <c r="Q55" s="15">
        <f t="shared" si="60"/>
        <v>16675</v>
      </c>
      <c r="R55" s="15">
        <f t="shared" ref="R55:W55" si="61">+R53+R54</f>
        <v>53523</v>
      </c>
      <c r="S55" s="15">
        <f t="shared" si="61"/>
        <v>86081</v>
      </c>
      <c r="T55" s="15">
        <f t="shared" si="61"/>
        <v>92999</v>
      </c>
      <c r="U55" s="15">
        <f t="shared" si="61"/>
        <v>31569.474690000003</v>
      </c>
      <c r="V55" s="15">
        <f t="shared" si="61"/>
        <v>60263.091160000011</v>
      </c>
      <c r="W55" s="15">
        <f t="shared" si="61"/>
        <v>76689</v>
      </c>
      <c r="X55" s="15">
        <f>+X53+X54</f>
        <v>107663</v>
      </c>
      <c r="Y55" s="15">
        <f>+Y53+Y54</f>
        <v>19978</v>
      </c>
      <c r="Z55" s="25"/>
    </row>
    <row r="56" spans="2:26">
      <c r="B56" s="7"/>
      <c r="C56" s="7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</row>
    <row r="57" spans="2:26">
      <c r="B57" s="7"/>
      <c r="C57" s="7"/>
      <c r="D57" s="9"/>
      <c r="E57" s="8"/>
      <c r="F57" s="9"/>
      <c r="G57" s="9"/>
      <c r="H57" s="9"/>
      <c r="I57" s="8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</row>
    <row r="58" spans="2:26">
      <c r="B58" s="7"/>
      <c r="C58" s="7"/>
      <c r="D58" s="9"/>
      <c r="E58" s="8"/>
      <c r="F58" s="9"/>
      <c r="G58" s="9"/>
      <c r="H58" s="9"/>
      <c r="I58" s="8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</row>
    <row r="61" spans="2:26">
      <c r="B61" s="28" t="s">
        <v>54</v>
      </c>
      <c r="C61" s="28" t="s">
        <v>328</v>
      </c>
      <c r="D61" s="29">
        <v>43800</v>
      </c>
      <c r="E61" s="29">
        <v>43891</v>
      </c>
      <c r="F61" s="29">
        <v>43983</v>
      </c>
      <c r="G61" s="29">
        <v>44075</v>
      </c>
      <c r="H61" s="29">
        <v>44166</v>
      </c>
      <c r="I61" s="29">
        <v>44256</v>
      </c>
      <c r="J61" s="29">
        <v>44348</v>
      </c>
      <c r="K61" s="29">
        <v>44440</v>
      </c>
      <c r="L61" s="29">
        <v>44531</v>
      </c>
      <c r="M61" s="29">
        <v>44621</v>
      </c>
      <c r="N61" s="29">
        <v>44713</v>
      </c>
      <c r="O61" s="29">
        <v>44805</v>
      </c>
      <c r="P61" s="29">
        <v>44896</v>
      </c>
      <c r="Q61" s="29">
        <v>44986</v>
      </c>
      <c r="R61" s="29">
        <v>45078</v>
      </c>
      <c r="S61" s="29">
        <v>45170</v>
      </c>
      <c r="T61" s="29">
        <v>45261</v>
      </c>
      <c r="U61" s="29">
        <v>45352</v>
      </c>
      <c r="V61" s="29">
        <v>45444</v>
      </c>
      <c r="W61" s="29">
        <v>45536</v>
      </c>
      <c r="X61" s="29">
        <v>45627</v>
      </c>
      <c r="Y61" s="6" t="str">
        <f>+$Y$5</f>
        <v>1Q25</v>
      </c>
    </row>
    <row r="62" spans="2:26">
      <c r="B62" s="3" t="s">
        <v>56</v>
      </c>
      <c r="C62" s="3" t="s">
        <v>57</v>
      </c>
      <c r="D62" s="16"/>
      <c r="E62" s="16"/>
      <c r="F62" s="16"/>
      <c r="G62" s="17"/>
      <c r="H62" s="18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</row>
    <row r="63" spans="2:26">
      <c r="B63" s="7" t="s">
        <v>58</v>
      </c>
      <c r="C63" s="7" t="s">
        <v>59</v>
      </c>
      <c r="D63" s="16"/>
      <c r="E63" s="16"/>
      <c r="F63" s="16"/>
      <c r="G63" s="17"/>
      <c r="H63" s="18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</row>
    <row r="64" spans="2:26">
      <c r="B64" s="22" t="s">
        <v>60</v>
      </c>
      <c r="C64" s="22" t="s">
        <v>61</v>
      </c>
      <c r="D64" s="33">
        <v>11805</v>
      </c>
      <c r="E64" s="33">
        <v>33774</v>
      </c>
      <c r="F64" s="33">
        <v>68558</v>
      </c>
      <c r="G64" s="33">
        <v>130831</v>
      </c>
      <c r="H64" s="33">
        <v>23405</v>
      </c>
      <c r="I64" s="33">
        <v>36763</v>
      </c>
      <c r="J64" s="33">
        <v>95106</v>
      </c>
      <c r="K64" s="33">
        <v>55459</v>
      </c>
      <c r="L64" s="33">
        <v>87337</v>
      </c>
      <c r="M64" s="33">
        <v>14580</v>
      </c>
      <c r="N64" s="33">
        <v>46696</v>
      </c>
      <c r="O64" s="33">
        <v>24717</v>
      </c>
      <c r="P64" s="33">
        <v>39985</v>
      </c>
      <c r="Q64" s="33">
        <v>75217</v>
      </c>
      <c r="R64" s="33">
        <v>27378</v>
      </c>
      <c r="S64" s="33">
        <v>28509</v>
      </c>
      <c r="T64" s="33">
        <v>15499</v>
      </c>
      <c r="U64" s="33">
        <v>14539</v>
      </c>
      <c r="V64" s="33">
        <v>12393</v>
      </c>
      <c r="W64" s="33">
        <v>16260</v>
      </c>
      <c r="X64" s="33">
        <v>22430</v>
      </c>
      <c r="Y64" s="33">
        <v>28185</v>
      </c>
    </row>
    <row r="65" spans="2:26">
      <c r="B65" s="22" t="s">
        <v>62</v>
      </c>
      <c r="C65" s="22" t="s">
        <v>63</v>
      </c>
      <c r="D65" s="33">
        <v>124023</v>
      </c>
      <c r="E65" s="33">
        <v>117167</v>
      </c>
      <c r="F65" s="33">
        <v>143702</v>
      </c>
      <c r="G65" s="33">
        <v>133477</v>
      </c>
      <c r="H65" s="33">
        <v>130999</v>
      </c>
      <c r="I65" s="33">
        <v>121767</v>
      </c>
      <c r="J65" s="33">
        <v>127680</v>
      </c>
      <c r="K65" s="33">
        <v>152130</v>
      </c>
      <c r="L65" s="33">
        <v>171204</v>
      </c>
      <c r="M65" s="33">
        <v>136539</v>
      </c>
      <c r="N65" s="33">
        <v>176975</v>
      </c>
      <c r="O65" s="33">
        <v>188761</v>
      </c>
      <c r="P65" s="33">
        <v>169359</v>
      </c>
      <c r="Q65" s="33">
        <v>174106</v>
      </c>
      <c r="R65" s="33">
        <v>190440</v>
      </c>
      <c r="S65" s="33">
        <v>200021</v>
      </c>
      <c r="T65" s="33">
        <v>228110</v>
      </c>
      <c r="U65" s="33">
        <v>236107</v>
      </c>
      <c r="V65" s="33">
        <v>242446</v>
      </c>
      <c r="W65" s="33">
        <v>240717</v>
      </c>
      <c r="X65" s="33">
        <v>238388</v>
      </c>
      <c r="Y65" s="33">
        <v>237830</v>
      </c>
    </row>
    <row r="66" spans="2:26">
      <c r="B66" s="22" t="s">
        <v>334</v>
      </c>
      <c r="C66" s="22" t="s">
        <v>335</v>
      </c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>
        <v>53911</v>
      </c>
      <c r="P66" s="33">
        <v>48831</v>
      </c>
      <c r="Q66" s="33">
        <v>43962</v>
      </c>
      <c r="R66" s="33">
        <v>51225</v>
      </c>
      <c r="S66" s="33">
        <v>56382</v>
      </c>
      <c r="T66" s="33">
        <v>35642</v>
      </c>
      <c r="U66" s="33">
        <v>41774</v>
      </c>
      <c r="V66" s="33">
        <v>40430</v>
      </c>
      <c r="W66" s="33">
        <v>23631</v>
      </c>
      <c r="X66" s="33">
        <v>26967</v>
      </c>
      <c r="Y66" s="33">
        <v>21238</v>
      </c>
    </row>
    <row r="67" spans="2:26">
      <c r="B67" s="22" t="s">
        <v>64</v>
      </c>
      <c r="C67" s="22" t="s">
        <v>65</v>
      </c>
      <c r="D67" s="33">
        <v>490</v>
      </c>
      <c r="E67" s="33">
        <v>522</v>
      </c>
      <c r="F67" s="33">
        <v>620</v>
      </c>
      <c r="G67" s="33">
        <v>767</v>
      </c>
      <c r="H67" s="33">
        <v>856</v>
      </c>
      <c r="I67" s="33">
        <v>482</v>
      </c>
      <c r="J67" s="33">
        <v>478</v>
      </c>
      <c r="K67" s="33">
        <v>249</v>
      </c>
      <c r="L67" s="33">
        <v>272</v>
      </c>
      <c r="M67" s="33">
        <v>323</v>
      </c>
      <c r="N67" s="33">
        <v>333</v>
      </c>
      <c r="O67" s="33">
        <v>218</v>
      </c>
      <c r="P67" s="33">
        <v>420</v>
      </c>
      <c r="Q67" s="33">
        <v>234</v>
      </c>
      <c r="R67" s="33">
        <v>267</v>
      </c>
      <c r="S67" s="33">
        <v>379</v>
      </c>
      <c r="T67" s="33">
        <v>238</v>
      </c>
      <c r="U67" s="33">
        <v>143</v>
      </c>
      <c r="V67" s="33">
        <v>147</v>
      </c>
      <c r="W67" s="33">
        <v>342</v>
      </c>
      <c r="X67" s="33">
        <v>382</v>
      </c>
      <c r="Y67" s="33">
        <v>280</v>
      </c>
    </row>
    <row r="68" spans="2:26">
      <c r="B68" s="22" t="s">
        <v>66</v>
      </c>
      <c r="C68" s="22" t="s">
        <v>67</v>
      </c>
      <c r="D68" s="33">
        <v>16445</v>
      </c>
      <c r="E68" s="33">
        <v>16203</v>
      </c>
      <c r="F68" s="33">
        <v>17609</v>
      </c>
      <c r="G68" s="33">
        <v>18106</v>
      </c>
      <c r="H68" s="33">
        <v>15630</v>
      </c>
      <c r="I68" s="33">
        <v>14887</v>
      </c>
      <c r="J68" s="33">
        <v>14107</v>
      </c>
      <c r="K68" s="33">
        <v>13673</v>
      </c>
      <c r="L68" s="33">
        <v>16655</v>
      </c>
      <c r="M68" s="33">
        <v>15899</v>
      </c>
      <c r="N68" s="33">
        <v>16387</v>
      </c>
      <c r="O68" s="33">
        <v>18108</v>
      </c>
      <c r="P68" s="33">
        <v>17773</v>
      </c>
      <c r="Q68" s="33">
        <v>15856</v>
      </c>
      <c r="R68" s="33">
        <v>19091</v>
      </c>
      <c r="S68" s="33">
        <v>18762</v>
      </c>
      <c r="T68" s="33">
        <v>16047</v>
      </c>
      <c r="U68" s="33">
        <v>17127</v>
      </c>
      <c r="V68" s="33">
        <v>15357</v>
      </c>
      <c r="W68" s="33">
        <v>15448</v>
      </c>
      <c r="X68" s="33">
        <v>14500</v>
      </c>
      <c r="Y68" s="33">
        <v>16970</v>
      </c>
    </row>
    <row r="69" spans="2:26">
      <c r="B69" s="22" t="s">
        <v>128</v>
      </c>
      <c r="C69" s="22" t="s">
        <v>129</v>
      </c>
      <c r="D69" s="33">
        <v>744</v>
      </c>
      <c r="E69" s="33">
        <v>1229</v>
      </c>
      <c r="F69" s="33">
        <v>3273</v>
      </c>
      <c r="G69" s="33">
        <f>2200+14</f>
        <v>2214</v>
      </c>
      <c r="H69" s="33">
        <v>1220</v>
      </c>
      <c r="I69" s="33">
        <f>2720+14</f>
        <v>2734</v>
      </c>
      <c r="J69" s="33">
        <f>4209+45</f>
        <v>4254</v>
      </c>
      <c r="K69" s="33">
        <f>6246+43</f>
        <v>6289</v>
      </c>
      <c r="L69" s="33">
        <f>1765+43</f>
        <v>1808</v>
      </c>
      <c r="M69" s="33">
        <f>5295+48</f>
        <v>5343</v>
      </c>
      <c r="N69" s="33">
        <f>6274+22</f>
        <v>6296</v>
      </c>
      <c r="O69" s="33">
        <f>6163+5</f>
        <v>6168</v>
      </c>
      <c r="P69" s="33">
        <f>4009+5</f>
        <v>4014</v>
      </c>
      <c r="Q69" s="33">
        <f>4822+2</f>
        <v>4824</v>
      </c>
      <c r="R69" s="33">
        <v>5779</v>
      </c>
      <c r="S69" s="33">
        <v>4637</v>
      </c>
      <c r="T69" s="33">
        <v>4513</v>
      </c>
      <c r="U69" s="33">
        <v>3783</v>
      </c>
      <c r="V69" s="33">
        <v>6981</v>
      </c>
      <c r="W69" s="33">
        <v>5507</v>
      </c>
      <c r="X69" s="33">
        <v>5517</v>
      </c>
      <c r="Y69" s="33">
        <v>8591</v>
      </c>
    </row>
    <row r="70" spans="2:26">
      <c r="B70" s="23" t="s">
        <v>70</v>
      </c>
      <c r="C70" s="23" t="s">
        <v>71</v>
      </c>
      <c r="D70" s="15">
        <f t="shared" ref="D70:N70" si="62">+SUM(D64:D69)</f>
        <v>153507</v>
      </c>
      <c r="E70" s="15">
        <f t="shared" si="62"/>
        <v>168895</v>
      </c>
      <c r="F70" s="15">
        <f t="shared" si="62"/>
        <v>233762</v>
      </c>
      <c r="G70" s="15">
        <f t="shared" si="62"/>
        <v>285395</v>
      </c>
      <c r="H70" s="15">
        <f t="shared" si="62"/>
        <v>172110</v>
      </c>
      <c r="I70" s="15">
        <f t="shared" si="62"/>
        <v>176633</v>
      </c>
      <c r="J70" s="15">
        <f t="shared" si="62"/>
        <v>241625</v>
      </c>
      <c r="K70" s="15">
        <f t="shared" si="62"/>
        <v>227800</v>
      </c>
      <c r="L70" s="15">
        <f t="shared" si="62"/>
        <v>277276</v>
      </c>
      <c r="M70" s="15">
        <f t="shared" si="62"/>
        <v>172684</v>
      </c>
      <c r="N70" s="15">
        <f t="shared" si="62"/>
        <v>246687</v>
      </c>
      <c r="O70" s="15">
        <f t="shared" ref="O70:Y70" si="63">+SUM(O64:O69)</f>
        <v>291883</v>
      </c>
      <c r="P70" s="15">
        <f t="shared" si="63"/>
        <v>280382</v>
      </c>
      <c r="Q70" s="15">
        <f t="shared" si="63"/>
        <v>314199</v>
      </c>
      <c r="R70" s="15">
        <f t="shared" si="63"/>
        <v>294180</v>
      </c>
      <c r="S70" s="15">
        <f t="shared" si="63"/>
        <v>308690</v>
      </c>
      <c r="T70" s="15">
        <f t="shared" si="63"/>
        <v>300049</v>
      </c>
      <c r="U70" s="15">
        <f t="shared" si="63"/>
        <v>313473</v>
      </c>
      <c r="V70" s="15">
        <f t="shared" si="63"/>
        <v>317754</v>
      </c>
      <c r="W70" s="15">
        <f t="shared" si="63"/>
        <v>301905</v>
      </c>
      <c r="X70" s="15">
        <f t="shared" si="63"/>
        <v>308184</v>
      </c>
      <c r="Y70" s="15">
        <f t="shared" si="63"/>
        <v>313094</v>
      </c>
    </row>
    <row r="71" spans="2:26">
      <c r="B71" s="7" t="s">
        <v>72</v>
      </c>
      <c r="C71" s="7" t="s">
        <v>73</v>
      </c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</row>
    <row r="72" spans="2:26">
      <c r="B72" s="22" t="s">
        <v>62</v>
      </c>
      <c r="C72" s="22" t="s">
        <v>76</v>
      </c>
      <c r="D72" s="33">
        <v>31291</v>
      </c>
      <c r="E72" s="33">
        <v>30930</v>
      </c>
      <c r="F72" s="33">
        <v>27671</v>
      </c>
      <c r="G72" s="33">
        <v>32639</v>
      </c>
      <c r="H72" s="33">
        <v>32790</v>
      </c>
      <c r="I72" s="33">
        <v>30682</v>
      </c>
      <c r="J72" s="33">
        <v>32991</v>
      </c>
      <c r="K72" s="33">
        <v>31525</v>
      </c>
      <c r="L72" s="33">
        <v>34608</v>
      </c>
      <c r="M72" s="33">
        <v>69524</v>
      </c>
      <c r="N72" s="33">
        <v>37280</v>
      </c>
      <c r="O72" s="33">
        <v>36821</v>
      </c>
      <c r="P72" s="33">
        <v>39526</v>
      </c>
      <c r="Q72" s="33">
        <v>38860</v>
      </c>
      <c r="R72" s="33">
        <v>48999</v>
      </c>
      <c r="S72" s="33">
        <v>52908</v>
      </c>
      <c r="T72" s="33">
        <v>61491</v>
      </c>
      <c r="U72" s="33">
        <v>65808</v>
      </c>
      <c r="V72" s="33">
        <v>66366</v>
      </c>
      <c r="W72" s="33">
        <v>74251</v>
      </c>
      <c r="X72" s="33">
        <v>72698</v>
      </c>
      <c r="Y72" s="33">
        <v>76683</v>
      </c>
    </row>
    <row r="73" spans="2:26">
      <c r="B73" s="22" t="s">
        <v>64</v>
      </c>
      <c r="C73" s="22" t="s">
        <v>65</v>
      </c>
      <c r="D73" s="33">
        <v>540</v>
      </c>
      <c r="E73" s="33">
        <v>472</v>
      </c>
      <c r="F73" s="33">
        <v>402</v>
      </c>
      <c r="G73" s="33">
        <v>333</v>
      </c>
      <c r="H73" s="33">
        <v>49</v>
      </c>
      <c r="I73" s="33">
        <v>35</v>
      </c>
      <c r="J73" s="33">
        <v>22</v>
      </c>
      <c r="K73" s="33">
        <v>9</v>
      </c>
      <c r="L73" s="33">
        <v>407</v>
      </c>
      <c r="M73" s="33">
        <v>397</v>
      </c>
      <c r="N73" s="33">
        <v>387</v>
      </c>
      <c r="O73" s="33">
        <v>376</v>
      </c>
      <c r="P73" s="33">
        <v>384</v>
      </c>
      <c r="Q73" s="33">
        <v>373</v>
      </c>
      <c r="R73" s="33">
        <v>362</v>
      </c>
      <c r="S73" s="33">
        <v>350</v>
      </c>
      <c r="T73" s="33">
        <v>350</v>
      </c>
      <c r="U73" s="33">
        <v>338</v>
      </c>
      <c r="V73" s="33">
        <v>326</v>
      </c>
      <c r="W73" s="33">
        <v>314</v>
      </c>
      <c r="X73" s="33">
        <v>302</v>
      </c>
      <c r="Y73" s="33">
        <v>290</v>
      </c>
    </row>
    <row r="74" spans="2:26" ht="28">
      <c r="B74" s="30" t="s">
        <v>130</v>
      </c>
      <c r="C74" s="22" t="s">
        <v>131</v>
      </c>
      <c r="D74" s="33">
        <v>10279</v>
      </c>
      <c r="E74" s="33">
        <v>11421</v>
      </c>
      <c r="F74" s="33">
        <v>11310</v>
      </c>
      <c r="G74" s="33">
        <v>11195</v>
      </c>
      <c r="H74" s="33">
        <v>11754</v>
      </c>
      <c r="I74" s="33">
        <v>11726</v>
      </c>
      <c r="J74" s="33">
        <v>7632</v>
      </c>
      <c r="K74" s="33">
        <v>6780</v>
      </c>
      <c r="L74" s="33">
        <v>8257</v>
      </c>
      <c r="M74" s="33">
        <v>8967</v>
      </c>
      <c r="N74" s="33">
        <v>9128</v>
      </c>
      <c r="O74" s="33">
        <v>10021</v>
      </c>
      <c r="P74" s="33">
        <v>10224</v>
      </c>
      <c r="Q74" s="33">
        <v>10019</v>
      </c>
      <c r="R74" s="33">
        <v>9826</v>
      </c>
      <c r="S74" s="33">
        <v>9645</v>
      </c>
      <c r="T74" s="33">
        <v>9600</v>
      </c>
      <c r="U74" s="33">
        <v>9062</v>
      </c>
      <c r="V74" s="33">
        <v>9160</v>
      </c>
      <c r="W74" s="33">
        <v>9418</v>
      </c>
      <c r="X74" s="33">
        <v>9491</v>
      </c>
      <c r="Y74" s="33">
        <v>9494</v>
      </c>
    </row>
    <row r="75" spans="2:26">
      <c r="B75" s="22" t="s">
        <v>74</v>
      </c>
      <c r="C75" s="22" t="s">
        <v>75</v>
      </c>
      <c r="D75" s="33">
        <v>9878</v>
      </c>
      <c r="E75" s="33">
        <v>9204</v>
      </c>
      <c r="F75" s="33">
        <v>8533</v>
      </c>
      <c r="G75" s="33">
        <v>7955</v>
      </c>
      <c r="H75" s="33">
        <v>7112</v>
      </c>
      <c r="I75" s="33">
        <v>6558</v>
      </c>
      <c r="J75" s="33">
        <v>5878</v>
      </c>
      <c r="K75" s="33">
        <v>8501</v>
      </c>
      <c r="L75" s="33">
        <v>10365</v>
      </c>
      <c r="M75" s="33">
        <v>10283</v>
      </c>
      <c r="N75" s="33">
        <v>9945</v>
      </c>
      <c r="O75" s="33">
        <v>9584</v>
      </c>
      <c r="P75" s="33">
        <v>9351</v>
      </c>
      <c r="Q75" s="33">
        <v>8985</v>
      </c>
      <c r="R75" s="33">
        <v>8619</v>
      </c>
      <c r="S75" s="33">
        <v>8256</v>
      </c>
      <c r="T75" s="33">
        <v>7880</v>
      </c>
      <c r="U75" s="33">
        <v>7516</v>
      </c>
      <c r="V75" s="33">
        <v>7153</v>
      </c>
      <c r="W75" s="33">
        <v>7720</v>
      </c>
      <c r="X75" s="33">
        <v>7331</v>
      </c>
      <c r="Y75" s="33">
        <v>6942</v>
      </c>
    </row>
    <row r="76" spans="2:26">
      <c r="B76" s="22" t="s">
        <v>78</v>
      </c>
      <c r="C76" s="22" t="s">
        <v>357</v>
      </c>
      <c r="D76" s="33">
        <v>135</v>
      </c>
      <c r="E76" s="33">
        <v>175</v>
      </c>
      <c r="F76" s="33">
        <v>205</v>
      </c>
      <c r="G76" s="33">
        <v>227</v>
      </c>
      <c r="H76" s="33">
        <v>277</v>
      </c>
      <c r="I76" s="33">
        <v>311</v>
      </c>
      <c r="J76" s="33">
        <v>312</v>
      </c>
      <c r="K76" s="33">
        <v>335</v>
      </c>
      <c r="L76" s="33">
        <v>517</v>
      </c>
      <c r="M76" s="33">
        <v>557</v>
      </c>
      <c r="N76" s="33">
        <v>539</v>
      </c>
      <c r="O76" s="33">
        <v>511</v>
      </c>
      <c r="P76" s="33">
        <v>559</v>
      </c>
      <c r="Q76" s="33">
        <v>531</v>
      </c>
      <c r="R76" s="33">
        <v>529</v>
      </c>
      <c r="S76" s="33">
        <v>476</v>
      </c>
      <c r="T76" s="33">
        <v>481</v>
      </c>
      <c r="U76" s="33">
        <v>404</v>
      </c>
      <c r="V76" s="33">
        <v>350</v>
      </c>
      <c r="W76" s="33">
        <v>305</v>
      </c>
      <c r="X76" s="33">
        <v>308</v>
      </c>
      <c r="Y76" s="33">
        <v>321</v>
      </c>
    </row>
    <row r="77" spans="2:26">
      <c r="B77" s="22" t="s">
        <v>208</v>
      </c>
      <c r="C77" s="22" t="s">
        <v>77</v>
      </c>
      <c r="D77" s="33">
        <v>823784</v>
      </c>
      <c r="E77" s="33">
        <v>841369</v>
      </c>
      <c r="F77" s="33">
        <v>836337</v>
      </c>
      <c r="G77" s="33">
        <v>846714</v>
      </c>
      <c r="H77" s="33">
        <v>861484</v>
      </c>
      <c r="I77" s="33">
        <v>882786</v>
      </c>
      <c r="J77" s="33">
        <v>906466</v>
      </c>
      <c r="K77" s="33">
        <v>933978</v>
      </c>
      <c r="L77" s="33">
        <v>975405</v>
      </c>
      <c r="M77" s="33">
        <v>1001243</v>
      </c>
      <c r="N77" s="33">
        <v>1033212</v>
      </c>
      <c r="O77" s="33">
        <v>1041812</v>
      </c>
      <c r="P77" s="33">
        <v>1068832</v>
      </c>
      <c r="Q77" s="33">
        <v>1096455</v>
      </c>
      <c r="R77" s="33">
        <v>1104997</v>
      </c>
      <c r="S77" s="33">
        <v>1119683</v>
      </c>
      <c r="T77" s="33">
        <v>1133167</v>
      </c>
      <c r="U77" s="33">
        <v>1143118</v>
      </c>
      <c r="V77" s="33">
        <v>1158779</v>
      </c>
      <c r="W77" s="33">
        <v>1177614</v>
      </c>
      <c r="X77" s="33">
        <v>1194091</v>
      </c>
      <c r="Y77" s="33">
        <v>1203413</v>
      </c>
    </row>
    <row r="78" spans="2:26">
      <c r="B78" s="23" t="s">
        <v>80</v>
      </c>
      <c r="C78" s="23" t="s">
        <v>81</v>
      </c>
      <c r="D78" s="15">
        <f t="shared" ref="D78:W78" si="64">+SUM(D72:D77)</f>
        <v>875907</v>
      </c>
      <c r="E78" s="15">
        <f t="shared" si="64"/>
        <v>893571</v>
      </c>
      <c r="F78" s="15">
        <f t="shared" si="64"/>
        <v>884458</v>
      </c>
      <c r="G78" s="15">
        <f t="shared" si="64"/>
        <v>899063</v>
      </c>
      <c r="H78" s="15">
        <f t="shared" si="64"/>
        <v>913466</v>
      </c>
      <c r="I78" s="15">
        <f t="shared" si="64"/>
        <v>932098</v>
      </c>
      <c r="J78" s="15">
        <f t="shared" si="64"/>
        <v>953301</v>
      </c>
      <c r="K78" s="15">
        <f t="shared" si="64"/>
        <v>981128</v>
      </c>
      <c r="L78" s="15">
        <f t="shared" si="64"/>
        <v>1029559</v>
      </c>
      <c r="M78" s="15">
        <f t="shared" si="64"/>
        <v>1090971</v>
      </c>
      <c r="N78" s="15">
        <f t="shared" si="64"/>
        <v>1090491</v>
      </c>
      <c r="O78" s="15">
        <f t="shared" si="64"/>
        <v>1099125</v>
      </c>
      <c r="P78" s="15">
        <f t="shared" si="64"/>
        <v>1128876</v>
      </c>
      <c r="Q78" s="15">
        <f t="shared" si="64"/>
        <v>1155223</v>
      </c>
      <c r="R78" s="15">
        <f t="shared" si="64"/>
        <v>1173332</v>
      </c>
      <c r="S78" s="15">
        <f t="shared" si="64"/>
        <v>1191318</v>
      </c>
      <c r="T78" s="15">
        <f t="shared" si="64"/>
        <v>1212969</v>
      </c>
      <c r="U78" s="15">
        <f t="shared" si="64"/>
        <v>1226246</v>
      </c>
      <c r="V78" s="15">
        <f t="shared" si="64"/>
        <v>1242134</v>
      </c>
      <c r="W78" s="15">
        <f t="shared" si="64"/>
        <v>1269622</v>
      </c>
      <c r="X78" s="15">
        <f>+SUM(X72:X77)</f>
        <v>1284221</v>
      </c>
      <c r="Y78" s="15">
        <f>+SUM(Y72:Y77)</f>
        <v>1297143</v>
      </c>
    </row>
    <row r="79" spans="2:26">
      <c r="B79" s="12" t="s">
        <v>82</v>
      </c>
      <c r="C79" s="12" t="s">
        <v>83</v>
      </c>
      <c r="D79" s="20">
        <f t="shared" ref="D79:W79" si="65">+D78+D70</f>
        <v>1029414</v>
      </c>
      <c r="E79" s="20">
        <f t="shared" si="65"/>
        <v>1062466</v>
      </c>
      <c r="F79" s="20">
        <f t="shared" si="65"/>
        <v>1118220</v>
      </c>
      <c r="G79" s="20">
        <f t="shared" si="65"/>
        <v>1184458</v>
      </c>
      <c r="H79" s="20">
        <f t="shared" si="65"/>
        <v>1085576</v>
      </c>
      <c r="I79" s="20">
        <f t="shared" si="65"/>
        <v>1108731</v>
      </c>
      <c r="J79" s="20">
        <f t="shared" si="65"/>
        <v>1194926</v>
      </c>
      <c r="K79" s="20">
        <f t="shared" si="65"/>
        <v>1208928</v>
      </c>
      <c r="L79" s="20">
        <f t="shared" si="65"/>
        <v>1306835</v>
      </c>
      <c r="M79" s="20">
        <f t="shared" si="65"/>
        <v>1263655</v>
      </c>
      <c r="N79" s="20">
        <f t="shared" si="65"/>
        <v>1337178</v>
      </c>
      <c r="O79" s="20">
        <f t="shared" si="65"/>
        <v>1391008</v>
      </c>
      <c r="P79" s="20">
        <f t="shared" si="65"/>
        <v>1409258</v>
      </c>
      <c r="Q79" s="20">
        <f t="shared" si="65"/>
        <v>1469422</v>
      </c>
      <c r="R79" s="20">
        <f t="shared" si="65"/>
        <v>1467512</v>
      </c>
      <c r="S79" s="20">
        <f t="shared" si="65"/>
        <v>1500008</v>
      </c>
      <c r="T79" s="20">
        <f t="shared" si="65"/>
        <v>1513018</v>
      </c>
      <c r="U79" s="20">
        <f t="shared" si="65"/>
        <v>1539719</v>
      </c>
      <c r="V79" s="20">
        <f t="shared" si="65"/>
        <v>1559888</v>
      </c>
      <c r="W79" s="20">
        <f t="shared" si="65"/>
        <v>1571527</v>
      </c>
      <c r="X79" s="20">
        <f>+X78+X70</f>
        <v>1592405</v>
      </c>
      <c r="Y79" s="20">
        <f>+Y78+Y70</f>
        <v>1610237</v>
      </c>
      <c r="Z79" s="92"/>
    </row>
    <row r="80" spans="2:26">
      <c r="B80" s="3" t="s">
        <v>84</v>
      </c>
      <c r="C80" s="3" t="s">
        <v>85</v>
      </c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</row>
    <row r="81" spans="2:25">
      <c r="B81" s="7" t="s">
        <v>86</v>
      </c>
      <c r="C81" s="7" t="s">
        <v>87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</row>
    <row r="82" spans="2:25">
      <c r="B82" s="22" t="s">
        <v>132</v>
      </c>
      <c r="C82" s="22" t="s">
        <v>133</v>
      </c>
      <c r="D82" s="33">
        <v>33369</v>
      </c>
      <c r="E82" s="33">
        <v>60417</v>
      </c>
      <c r="F82" s="33">
        <v>135046</v>
      </c>
      <c r="G82" s="33">
        <v>81253</v>
      </c>
      <c r="H82" s="33">
        <v>34085</v>
      </c>
      <c r="I82" s="33">
        <v>37639</v>
      </c>
      <c r="J82" s="33">
        <v>93820</v>
      </c>
      <c r="K82" s="33">
        <v>52608</v>
      </c>
      <c r="L82" s="33">
        <v>7020</v>
      </c>
      <c r="M82" s="33">
        <v>2402</v>
      </c>
      <c r="N82" s="33">
        <v>22910</v>
      </c>
      <c r="O82" s="33">
        <v>349615</v>
      </c>
      <c r="P82" s="33">
        <v>408198</v>
      </c>
      <c r="Q82" s="33">
        <v>84828</v>
      </c>
      <c r="R82" s="33">
        <v>85350</v>
      </c>
      <c r="S82" s="33">
        <v>46123</v>
      </c>
      <c r="T82" s="33">
        <v>42402</v>
      </c>
      <c r="U82" s="33">
        <v>59776</v>
      </c>
      <c r="V82" s="33">
        <v>54599</v>
      </c>
      <c r="W82" s="33">
        <v>26422</v>
      </c>
      <c r="X82" s="33">
        <v>28969</v>
      </c>
      <c r="Y82" s="33">
        <v>27939</v>
      </c>
    </row>
    <row r="83" spans="2:25">
      <c r="B83" s="22" t="s">
        <v>88</v>
      </c>
      <c r="C83" s="22" t="s">
        <v>89</v>
      </c>
      <c r="D83" s="33">
        <v>77352</v>
      </c>
      <c r="E83" s="33">
        <v>76559</v>
      </c>
      <c r="F83" s="33">
        <v>85844</v>
      </c>
      <c r="G83" s="33">
        <v>105852</v>
      </c>
      <c r="H83" s="33">
        <v>96508</v>
      </c>
      <c r="I83" s="33">
        <v>92718</v>
      </c>
      <c r="J83" s="33">
        <v>91953</v>
      </c>
      <c r="K83" s="33">
        <v>98935</v>
      </c>
      <c r="L83" s="33">
        <v>106128</v>
      </c>
      <c r="M83" s="33">
        <v>104690</v>
      </c>
      <c r="N83" s="33">
        <v>102400</v>
      </c>
      <c r="O83" s="33">
        <v>107140</v>
      </c>
      <c r="P83" s="33">
        <v>107743</v>
      </c>
      <c r="Q83" s="33">
        <v>120701</v>
      </c>
      <c r="R83" s="33">
        <v>115942</v>
      </c>
      <c r="S83" s="33">
        <v>99643</v>
      </c>
      <c r="T83" s="33">
        <v>119402</v>
      </c>
      <c r="U83" s="33">
        <v>125392</v>
      </c>
      <c r="V83" s="33">
        <v>127900</v>
      </c>
      <c r="W83" s="33">
        <v>132339</v>
      </c>
      <c r="X83" s="33">
        <v>128383</v>
      </c>
      <c r="Y83" s="33">
        <v>130158</v>
      </c>
    </row>
    <row r="84" spans="2:25">
      <c r="B84" s="22" t="s">
        <v>92</v>
      </c>
      <c r="C84" s="22" t="s">
        <v>93</v>
      </c>
      <c r="D84" s="33">
        <v>0</v>
      </c>
      <c r="E84" s="33">
        <v>71853</v>
      </c>
      <c r="F84" s="33">
        <v>71852</v>
      </c>
      <c r="G84" s="33">
        <v>71852</v>
      </c>
      <c r="H84" s="33">
        <v>0</v>
      </c>
      <c r="I84" s="33">
        <v>64181</v>
      </c>
      <c r="J84" s="33">
        <v>64181</v>
      </c>
      <c r="K84" s="33">
        <v>0</v>
      </c>
      <c r="L84" s="33">
        <v>0</v>
      </c>
      <c r="M84" s="33">
        <v>37427</v>
      </c>
      <c r="N84" s="33">
        <v>37446</v>
      </c>
      <c r="O84" s="33"/>
      <c r="P84" s="33">
        <v>2041</v>
      </c>
      <c r="Q84" s="33">
        <v>42917</v>
      </c>
      <c r="R84" s="33">
        <v>2041</v>
      </c>
      <c r="S84" s="33">
        <v>2439</v>
      </c>
      <c r="T84" s="33">
        <v>3549</v>
      </c>
      <c r="U84" s="33">
        <v>82502</v>
      </c>
      <c r="V84" s="33">
        <v>82869</v>
      </c>
      <c r="W84" s="33">
        <v>5086</v>
      </c>
      <c r="X84" s="33">
        <v>1630</v>
      </c>
      <c r="Y84" s="33">
        <v>104562</v>
      </c>
    </row>
    <row r="85" spans="2:25">
      <c r="B85" s="22" t="s">
        <v>90</v>
      </c>
      <c r="C85" s="22" t="s">
        <v>91</v>
      </c>
      <c r="D85" s="33">
        <v>2692</v>
      </c>
      <c r="E85" s="33">
        <v>2710</v>
      </c>
      <c r="F85" s="33">
        <v>2733</v>
      </c>
      <c r="G85" s="33">
        <v>2785</v>
      </c>
      <c r="H85" s="33">
        <v>2660</v>
      </c>
      <c r="I85" s="33">
        <v>2544</v>
      </c>
      <c r="J85" s="33">
        <v>2344</v>
      </c>
      <c r="K85" s="33">
        <v>1992</v>
      </c>
      <c r="L85" s="33">
        <v>1189</v>
      </c>
      <c r="M85" s="33">
        <v>1218</v>
      </c>
      <c r="N85" s="33">
        <v>1228</v>
      </c>
      <c r="O85" s="33">
        <v>1429</v>
      </c>
      <c r="P85" s="33">
        <v>1256</v>
      </c>
      <c r="Q85" s="33">
        <v>1264</v>
      </c>
      <c r="R85" s="33">
        <v>1272</v>
      </c>
      <c r="S85" s="33">
        <v>1276</v>
      </c>
      <c r="T85" s="33">
        <v>1266</v>
      </c>
      <c r="U85" s="33">
        <v>1255</v>
      </c>
      <c r="V85" s="33">
        <v>1244</v>
      </c>
      <c r="W85" s="33">
        <v>1221</v>
      </c>
      <c r="X85" s="33">
        <v>1221</v>
      </c>
      <c r="Y85" s="33">
        <v>1225</v>
      </c>
    </row>
    <row r="86" spans="2:25">
      <c r="B86" s="22" t="s">
        <v>96</v>
      </c>
      <c r="C86" s="22" t="s">
        <v>97</v>
      </c>
      <c r="D86" s="33">
        <v>9257</v>
      </c>
      <c r="E86" s="33">
        <v>4212</v>
      </c>
      <c r="F86" s="33">
        <v>4988</v>
      </c>
      <c r="G86" s="33">
        <v>6512</v>
      </c>
      <c r="H86" s="33">
        <v>7427</v>
      </c>
      <c r="I86" s="33">
        <v>4567</v>
      </c>
      <c r="J86" s="33">
        <v>6228</v>
      </c>
      <c r="K86" s="33">
        <v>8193</v>
      </c>
      <c r="L86" s="33">
        <v>10713</v>
      </c>
      <c r="M86" s="33">
        <v>6102</v>
      </c>
      <c r="N86" s="33">
        <v>7489</v>
      </c>
      <c r="O86" s="33">
        <v>9910</v>
      </c>
      <c r="P86" s="33">
        <v>11720</v>
      </c>
      <c r="Q86" s="33">
        <v>6191</v>
      </c>
      <c r="R86" s="33">
        <v>7649</v>
      </c>
      <c r="S86" s="33">
        <v>10298</v>
      </c>
      <c r="T86" s="33">
        <v>11731</v>
      </c>
      <c r="U86" s="33">
        <v>4806</v>
      </c>
      <c r="V86" s="33">
        <v>4597</v>
      </c>
      <c r="W86" s="33">
        <v>7375</v>
      </c>
      <c r="X86" s="33">
        <v>11461</v>
      </c>
      <c r="Y86" s="33">
        <v>6196</v>
      </c>
    </row>
    <row r="87" spans="2:25">
      <c r="B87" s="22" t="s">
        <v>101</v>
      </c>
      <c r="C87" s="22" t="s">
        <v>102</v>
      </c>
      <c r="D87" s="33">
        <v>3460</v>
      </c>
      <c r="E87" s="33">
        <v>1507</v>
      </c>
      <c r="F87" s="33">
        <v>1619</v>
      </c>
      <c r="G87" s="33">
        <v>3665</v>
      </c>
      <c r="H87" s="33">
        <v>2739</v>
      </c>
      <c r="I87" s="33">
        <v>2667</v>
      </c>
      <c r="J87" s="33">
        <v>6681</v>
      </c>
      <c r="K87" s="33">
        <v>9799</v>
      </c>
      <c r="L87" s="33">
        <v>12876</v>
      </c>
      <c r="M87" s="33">
        <v>4914</v>
      </c>
      <c r="N87" s="33">
        <v>6864</v>
      </c>
      <c r="O87" s="33">
        <v>10844</v>
      </c>
      <c r="P87" s="33">
        <v>9978</v>
      </c>
      <c r="Q87" s="33">
        <v>4503</v>
      </c>
      <c r="R87" s="33">
        <v>6120</v>
      </c>
      <c r="S87" s="33">
        <v>6506</v>
      </c>
      <c r="T87" s="33">
        <v>3668</v>
      </c>
      <c r="U87" s="33">
        <v>2929</v>
      </c>
      <c r="V87" s="33">
        <v>4336</v>
      </c>
      <c r="W87" s="33">
        <v>6373</v>
      </c>
      <c r="X87" s="33">
        <v>1566</v>
      </c>
      <c r="Y87" s="33">
        <v>2695</v>
      </c>
    </row>
    <row r="88" spans="2:25">
      <c r="B88" s="22" t="s">
        <v>94</v>
      </c>
      <c r="C88" s="22" t="s">
        <v>95</v>
      </c>
      <c r="D88" s="33">
        <v>5366</v>
      </c>
      <c r="E88" s="33">
        <v>12843</v>
      </c>
      <c r="F88" s="33">
        <v>11165</v>
      </c>
      <c r="G88" s="33">
        <v>14045</v>
      </c>
      <c r="H88" s="33">
        <v>11431</v>
      </c>
      <c r="I88" s="33">
        <v>20352</v>
      </c>
      <c r="J88" s="33">
        <v>30257</v>
      </c>
      <c r="K88" s="33">
        <v>48904</v>
      </c>
      <c r="L88" s="33">
        <v>37950</v>
      </c>
      <c r="M88" s="33">
        <v>20504</v>
      </c>
      <c r="N88" s="33">
        <v>13294</v>
      </c>
      <c r="O88" s="33">
        <v>35685</v>
      </c>
      <c r="P88" s="33">
        <v>25990</v>
      </c>
      <c r="Q88" s="33">
        <v>29180</v>
      </c>
      <c r="R88" s="33">
        <v>21586</v>
      </c>
      <c r="S88" s="33">
        <v>23617</v>
      </c>
      <c r="T88" s="33">
        <v>19886</v>
      </c>
      <c r="U88" s="33">
        <v>18215</v>
      </c>
      <c r="V88" s="33">
        <v>19486</v>
      </c>
      <c r="W88" s="33">
        <v>18016</v>
      </c>
      <c r="X88" s="33">
        <v>12384</v>
      </c>
      <c r="Y88" s="33">
        <v>13218</v>
      </c>
    </row>
    <row r="89" spans="2:25">
      <c r="B89" s="22" t="s">
        <v>99</v>
      </c>
      <c r="C89" s="22" t="s">
        <v>100</v>
      </c>
      <c r="D89" s="33">
        <v>9948</v>
      </c>
      <c r="E89" s="33">
        <v>8114</v>
      </c>
      <c r="F89" s="33">
        <v>7234</v>
      </c>
      <c r="G89" s="33">
        <v>6499</v>
      </c>
      <c r="H89" s="33">
        <v>5590</v>
      </c>
      <c r="I89" s="33">
        <v>4737</v>
      </c>
      <c r="J89" s="33">
        <v>4156</v>
      </c>
      <c r="K89" s="33">
        <v>4746</v>
      </c>
      <c r="L89" s="33">
        <v>5690</v>
      </c>
      <c r="M89" s="33">
        <v>7773</v>
      </c>
      <c r="N89" s="33">
        <v>6972</v>
      </c>
      <c r="O89" s="33">
        <v>6393</v>
      </c>
      <c r="P89" s="33">
        <v>4119</v>
      </c>
      <c r="Q89" s="33">
        <v>3968</v>
      </c>
      <c r="R89" s="33">
        <v>3360</v>
      </c>
      <c r="S89" s="33">
        <v>3184</v>
      </c>
      <c r="T89" s="33">
        <v>2422</v>
      </c>
      <c r="U89" s="33">
        <v>2169</v>
      </c>
      <c r="V89" s="33">
        <v>5744</v>
      </c>
      <c r="W89" s="33">
        <v>6235</v>
      </c>
      <c r="X89" s="33">
        <v>15115</v>
      </c>
      <c r="Y89" s="33">
        <v>14113</v>
      </c>
    </row>
    <row r="90" spans="2:25">
      <c r="B90" s="23" t="s">
        <v>103</v>
      </c>
      <c r="C90" s="23" t="s">
        <v>104</v>
      </c>
      <c r="D90" s="15">
        <f t="shared" ref="D90:N90" si="66">+SUM(D82:D89)</f>
        <v>141444</v>
      </c>
      <c r="E90" s="15">
        <f t="shared" si="66"/>
        <v>238215</v>
      </c>
      <c r="F90" s="15">
        <f t="shared" si="66"/>
        <v>320481</v>
      </c>
      <c r="G90" s="15">
        <f t="shared" si="66"/>
        <v>292463</v>
      </c>
      <c r="H90" s="15">
        <f t="shared" si="66"/>
        <v>160440</v>
      </c>
      <c r="I90" s="15">
        <f t="shared" si="66"/>
        <v>229405</v>
      </c>
      <c r="J90" s="15">
        <f t="shared" si="66"/>
        <v>299620</v>
      </c>
      <c r="K90" s="15">
        <f t="shared" si="66"/>
        <v>225177</v>
      </c>
      <c r="L90" s="15">
        <f t="shared" si="66"/>
        <v>181566</v>
      </c>
      <c r="M90" s="15">
        <f t="shared" si="66"/>
        <v>185030</v>
      </c>
      <c r="N90" s="15">
        <f t="shared" si="66"/>
        <v>198603</v>
      </c>
      <c r="O90" s="15">
        <f t="shared" ref="O90:T90" si="67">+SUM(O82:O89)</f>
        <v>521016</v>
      </c>
      <c r="P90" s="15">
        <f t="shared" si="67"/>
        <v>571045</v>
      </c>
      <c r="Q90" s="15">
        <f t="shared" si="67"/>
        <v>293552</v>
      </c>
      <c r="R90" s="15">
        <f t="shared" si="67"/>
        <v>243320</v>
      </c>
      <c r="S90" s="15">
        <f t="shared" si="67"/>
        <v>193086</v>
      </c>
      <c r="T90" s="15">
        <f t="shared" si="67"/>
        <v>204326</v>
      </c>
      <c r="U90" s="15">
        <f>+SUM(U82:U89)</f>
        <v>297044</v>
      </c>
      <c r="V90" s="15">
        <f>+SUM(V82:V89)</f>
        <v>300775</v>
      </c>
      <c r="W90" s="15">
        <f>+SUM(W82:W89)</f>
        <v>203067</v>
      </c>
      <c r="X90" s="15">
        <f>+SUM(X82:X89)</f>
        <v>200729</v>
      </c>
      <c r="Y90" s="15">
        <f>+SUM(Y82:Y89)</f>
        <v>300106</v>
      </c>
    </row>
    <row r="91" spans="2:25">
      <c r="B91" s="7" t="s">
        <v>105</v>
      </c>
      <c r="C91" s="7" t="s">
        <v>106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</row>
    <row r="92" spans="2:25">
      <c r="B92" s="22" t="s">
        <v>132</v>
      </c>
      <c r="C92" s="22" t="s">
        <v>133</v>
      </c>
      <c r="D92" s="33">
        <v>523093</v>
      </c>
      <c r="E92" s="33">
        <v>517378</v>
      </c>
      <c r="F92" s="33">
        <v>472894</v>
      </c>
      <c r="G92" s="33">
        <v>548589</v>
      </c>
      <c r="H92" s="33">
        <v>557630</v>
      </c>
      <c r="I92" s="33">
        <v>562061</v>
      </c>
      <c r="J92" s="33">
        <v>558425</v>
      </c>
      <c r="K92" s="33">
        <v>631864</v>
      </c>
      <c r="L92" s="33">
        <v>731493</v>
      </c>
      <c r="M92" s="33">
        <v>741128</v>
      </c>
      <c r="N92" s="33">
        <v>769367</v>
      </c>
      <c r="O92" s="33">
        <v>441313</v>
      </c>
      <c r="P92" s="33">
        <v>369893</v>
      </c>
      <c r="Q92" s="33">
        <v>792404</v>
      </c>
      <c r="R92" s="33">
        <v>797862</v>
      </c>
      <c r="S92" s="33">
        <v>839441</v>
      </c>
      <c r="T92" s="33">
        <v>832972</v>
      </c>
      <c r="U92" s="33">
        <v>831663</v>
      </c>
      <c r="V92" s="33">
        <v>818826</v>
      </c>
      <c r="W92" s="33">
        <v>912688</v>
      </c>
      <c r="X92" s="33">
        <v>899174</v>
      </c>
      <c r="Y92" s="33">
        <v>903693</v>
      </c>
    </row>
    <row r="93" spans="2:25">
      <c r="B93" s="22" t="s">
        <v>88</v>
      </c>
      <c r="C93" s="22" t="s">
        <v>107</v>
      </c>
      <c r="D93" s="33">
        <v>5627</v>
      </c>
      <c r="E93" s="33">
        <v>5704</v>
      </c>
      <c r="F93" s="33">
        <v>5704</v>
      </c>
      <c r="G93" s="33">
        <v>5692</v>
      </c>
      <c r="H93" s="33">
        <v>5746</v>
      </c>
      <c r="I93" s="33">
        <v>5746</v>
      </c>
      <c r="J93" s="33">
        <v>5293</v>
      </c>
      <c r="K93" s="33">
        <v>5323</v>
      </c>
      <c r="L93" s="33">
        <v>5391</v>
      </c>
      <c r="M93" s="33">
        <v>5580</v>
      </c>
      <c r="N93" s="33">
        <v>2009</v>
      </c>
      <c r="O93" s="33">
        <v>1652</v>
      </c>
      <c r="P93" s="33">
        <v>1479</v>
      </c>
      <c r="Q93" s="33">
        <v>1686</v>
      </c>
      <c r="R93" s="33">
        <v>1306</v>
      </c>
      <c r="S93" s="33">
        <v>7696</v>
      </c>
      <c r="T93" s="33">
        <v>7224</v>
      </c>
      <c r="U93" s="33">
        <v>6875</v>
      </c>
      <c r="V93" s="33">
        <v>6392</v>
      </c>
      <c r="W93" s="33">
        <v>6169</v>
      </c>
      <c r="X93" s="33">
        <v>5796</v>
      </c>
      <c r="Y93" s="33">
        <v>5453</v>
      </c>
    </row>
    <row r="94" spans="2:25">
      <c r="B94" s="22" t="s">
        <v>90</v>
      </c>
      <c r="C94" s="22" t="s">
        <v>91</v>
      </c>
      <c r="D94" s="33">
        <v>8060</v>
      </c>
      <c r="E94" s="33">
        <v>7398</v>
      </c>
      <c r="F94" s="33">
        <v>7053</v>
      </c>
      <c r="G94" s="33">
        <v>6246</v>
      </c>
      <c r="H94" s="33">
        <v>4758</v>
      </c>
      <c r="I94" s="33">
        <v>4107</v>
      </c>
      <c r="J94" s="33">
        <v>3638</v>
      </c>
      <c r="K94" s="33">
        <v>6684</v>
      </c>
      <c r="L94" s="33">
        <v>9219</v>
      </c>
      <c r="M94" s="33">
        <v>9147</v>
      </c>
      <c r="N94" s="33">
        <v>8836</v>
      </c>
      <c r="O94" s="33">
        <v>8332</v>
      </c>
      <c r="P94" s="33">
        <v>8349</v>
      </c>
      <c r="Q94" s="33">
        <v>8029</v>
      </c>
      <c r="R94" s="33">
        <v>7705</v>
      </c>
      <c r="S94" s="33">
        <v>7387</v>
      </c>
      <c r="T94" s="33">
        <v>7080</v>
      </c>
      <c r="U94" s="33">
        <v>6770</v>
      </c>
      <c r="V94" s="33">
        <v>6458</v>
      </c>
      <c r="W94" s="33">
        <v>7087</v>
      </c>
      <c r="X94" s="33">
        <v>6745</v>
      </c>
      <c r="Y94" s="33">
        <v>6400</v>
      </c>
    </row>
    <row r="95" spans="2:25">
      <c r="B95" s="22" t="s">
        <v>98</v>
      </c>
      <c r="C95" s="22" t="s">
        <v>109</v>
      </c>
      <c r="D95" s="33">
        <v>9254</v>
      </c>
      <c r="E95" s="33">
        <v>9204</v>
      </c>
      <c r="F95" s="33">
        <v>8992</v>
      </c>
      <c r="G95" s="33">
        <v>8599</v>
      </c>
      <c r="H95" s="33">
        <v>9392</v>
      </c>
      <c r="I95" s="33">
        <v>6895</v>
      </c>
      <c r="J95" s="33">
        <v>6971</v>
      </c>
      <c r="K95" s="33">
        <v>6844</v>
      </c>
      <c r="L95" s="33">
        <v>7312</v>
      </c>
      <c r="M95" s="33">
        <v>8177</v>
      </c>
      <c r="N95" s="33">
        <v>9010</v>
      </c>
      <c r="O95" s="33">
        <v>10077</v>
      </c>
      <c r="P95" s="33">
        <v>12751</v>
      </c>
      <c r="Q95" s="33">
        <v>13648</v>
      </c>
      <c r="R95" s="33">
        <v>14120</v>
      </c>
      <c r="S95" s="33">
        <v>13395</v>
      </c>
      <c r="T95" s="33">
        <v>15940</v>
      </c>
      <c r="U95" s="33">
        <v>16162</v>
      </c>
      <c r="V95" s="33">
        <v>15570</v>
      </c>
      <c r="W95" s="33">
        <v>16115</v>
      </c>
      <c r="X95" s="33">
        <v>13187</v>
      </c>
      <c r="Y95" s="33">
        <v>13943</v>
      </c>
    </row>
    <row r="96" spans="2:25">
      <c r="B96" s="22" t="s">
        <v>110</v>
      </c>
      <c r="C96" s="22" t="s">
        <v>111</v>
      </c>
      <c r="D96" s="33">
        <v>6914</v>
      </c>
      <c r="E96" s="33">
        <v>5978</v>
      </c>
      <c r="F96" s="33">
        <v>7281</v>
      </c>
      <c r="G96" s="33">
        <v>8400</v>
      </c>
      <c r="H96" s="33">
        <v>12307</v>
      </c>
      <c r="I96" s="33">
        <v>12197</v>
      </c>
      <c r="J96" s="33">
        <v>10892</v>
      </c>
      <c r="K96" s="33">
        <v>6903</v>
      </c>
      <c r="L96" s="33">
        <v>13415</v>
      </c>
      <c r="M96" s="33">
        <v>22006</v>
      </c>
      <c r="N96" s="33">
        <v>26161</v>
      </c>
      <c r="O96" s="33">
        <v>35466</v>
      </c>
      <c r="P96" s="33">
        <v>42841</v>
      </c>
      <c r="Q96" s="33">
        <v>42850</v>
      </c>
      <c r="R96" s="33">
        <v>49098</v>
      </c>
      <c r="S96" s="33">
        <v>52343</v>
      </c>
      <c r="T96" s="33">
        <v>51889</v>
      </c>
      <c r="U96" s="33">
        <v>57686</v>
      </c>
      <c r="V96" s="33">
        <v>59668</v>
      </c>
      <c r="W96" s="33">
        <v>57634</v>
      </c>
      <c r="X96" s="33">
        <v>67034</v>
      </c>
      <c r="Y96" s="33">
        <v>67533</v>
      </c>
    </row>
    <row r="97" spans="2:26">
      <c r="B97" s="23" t="s">
        <v>112</v>
      </c>
      <c r="C97" s="23" t="s">
        <v>113</v>
      </c>
      <c r="D97" s="15">
        <f t="shared" ref="D97:K97" si="68">+SUM(D92:D96)</f>
        <v>552948</v>
      </c>
      <c r="E97" s="15">
        <f t="shared" si="68"/>
        <v>545662</v>
      </c>
      <c r="F97" s="15">
        <f t="shared" si="68"/>
        <v>501924</v>
      </c>
      <c r="G97" s="15">
        <f t="shared" si="68"/>
        <v>577526</v>
      </c>
      <c r="H97" s="15">
        <f t="shared" si="68"/>
        <v>589833</v>
      </c>
      <c r="I97" s="15">
        <f t="shared" si="68"/>
        <v>591006</v>
      </c>
      <c r="J97" s="15">
        <f t="shared" si="68"/>
        <v>585219</v>
      </c>
      <c r="K97" s="15">
        <f t="shared" si="68"/>
        <v>657618</v>
      </c>
      <c r="L97" s="15">
        <f t="shared" ref="L97:S97" si="69">+SUM(L92:L96)</f>
        <v>766830</v>
      </c>
      <c r="M97" s="15">
        <f t="shared" si="69"/>
        <v>786038</v>
      </c>
      <c r="N97" s="15">
        <f t="shared" si="69"/>
        <v>815383</v>
      </c>
      <c r="O97" s="15">
        <f t="shared" si="69"/>
        <v>496840</v>
      </c>
      <c r="P97" s="15">
        <f t="shared" si="69"/>
        <v>435313</v>
      </c>
      <c r="Q97" s="15">
        <f t="shared" si="69"/>
        <v>858617</v>
      </c>
      <c r="R97" s="15">
        <f t="shared" si="69"/>
        <v>870091</v>
      </c>
      <c r="S97" s="15">
        <f t="shared" si="69"/>
        <v>920262</v>
      </c>
      <c r="T97" s="15">
        <f t="shared" ref="T97:Y97" si="70">+SUM(T92:T96)</f>
        <v>915105</v>
      </c>
      <c r="U97" s="15">
        <f t="shared" si="70"/>
        <v>919156</v>
      </c>
      <c r="V97" s="15">
        <f t="shared" si="70"/>
        <v>906914</v>
      </c>
      <c r="W97" s="15">
        <f t="shared" si="70"/>
        <v>999693</v>
      </c>
      <c r="X97" s="15">
        <f t="shared" si="70"/>
        <v>991936</v>
      </c>
      <c r="Y97" s="15">
        <f t="shared" si="70"/>
        <v>997022</v>
      </c>
    </row>
    <row r="98" spans="2:26">
      <c r="B98" s="23" t="s">
        <v>114</v>
      </c>
      <c r="C98" s="23" t="s">
        <v>115</v>
      </c>
      <c r="D98" s="24">
        <f t="shared" ref="D98:K98" si="71">+D97+D90</f>
        <v>694392</v>
      </c>
      <c r="E98" s="24">
        <f t="shared" si="71"/>
        <v>783877</v>
      </c>
      <c r="F98" s="24">
        <f t="shared" si="71"/>
        <v>822405</v>
      </c>
      <c r="G98" s="24">
        <f t="shared" si="71"/>
        <v>869989</v>
      </c>
      <c r="H98" s="24">
        <f t="shared" si="71"/>
        <v>750273</v>
      </c>
      <c r="I98" s="24">
        <f t="shared" si="71"/>
        <v>820411</v>
      </c>
      <c r="J98" s="24">
        <f t="shared" si="71"/>
        <v>884839</v>
      </c>
      <c r="K98" s="24">
        <f t="shared" si="71"/>
        <v>882795</v>
      </c>
      <c r="L98" s="24">
        <f t="shared" ref="L98:S98" si="72">+L97+L90</f>
        <v>948396</v>
      </c>
      <c r="M98" s="24">
        <f t="shared" si="72"/>
        <v>971068</v>
      </c>
      <c r="N98" s="24">
        <f t="shared" si="72"/>
        <v>1013986</v>
      </c>
      <c r="O98" s="24">
        <f t="shared" si="72"/>
        <v>1017856</v>
      </c>
      <c r="P98" s="24">
        <f t="shared" si="72"/>
        <v>1006358</v>
      </c>
      <c r="Q98" s="24">
        <f t="shared" si="72"/>
        <v>1152169</v>
      </c>
      <c r="R98" s="24">
        <f t="shared" si="72"/>
        <v>1113411</v>
      </c>
      <c r="S98" s="24">
        <f t="shared" si="72"/>
        <v>1113348</v>
      </c>
      <c r="T98" s="24">
        <f t="shared" ref="T98:Y98" si="73">+T97+T90</f>
        <v>1119431</v>
      </c>
      <c r="U98" s="24">
        <f t="shared" si="73"/>
        <v>1216200</v>
      </c>
      <c r="V98" s="24">
        <f t="shared" si="73"/>
        <v>1207689</v>
      </c>
      <c r="W98" s="24">
        <f t="shared" si="73"/>
        <v>1202760</v>
      </c>
      <c r="X98" s="24">
        <f t="shared" si="73"/>
        <v>1192665</v>
      </c>
      <c r="Y98" s="24">
        <f t="shared" si="73"/>
        <v>1297128</v>
      </c>
      <c r="Z98" s="92"/>
    </row>
    <row r="99" spans="2:26">
      <c r="B99" s="7" t="s">
        <v>116</v>
      </c>
      <c r="C99" s="7" t="s">
        <v>117</v>
      </c>
      <c r="D99" s="21"/>
      <c r="E99" s="21"/>
      <c r="F99" s="21"/>
      <c r="G99" s="21"/>
      <c r="H99" s="21"/>
    </row>
    <row r="100" spans="2:26">
      <c r="B100" s="22" t="s">
        <v>118</v>
      </c>
      <c r="C100" s="22" t="s">
        <v>119</v>
      </c>
      <c r="D100" s="33">
        <v>224804</v>
      </c>
      <c r="E100" s="33">
        <v>224804</v>
      </c>
      <c r="F100" s="33">
        <v>224804</v>
      </c>
      <c r="G100" s="33">
        <v>224804</v>
      </c>
      <c r="H100" s="33">
        <v>224804</v>
      </c>
      <c r="I100" s="33">
        <v>224804</v>
      </c>
      <c r="J100" s="33">
        <v>224804</v>
      </c>
      <c r="K100" s="33">
        <v>224804</v>
      </c>
      <c r="L100" s="33">
        <v>224804</v>
      </c>
      <c r="M100" s="33">
        <v>224804</v>
      </c>
      <c r="N100" s="33">
        <v>224804</v>
      </c>
      <c r="O100" s="33">
        <v>224804</v>
      </c>
      <c r="P100" s="33">
        <v>224804</v>
      </c>
      <c r="Q100" s="33">
        <v>224804</v>
      </c>
      <c r="R100" s="33">
        <v>224804</v>
      </c>
      <c r="S100" s="33">
        <v>224804</v>
      </c>
      <c r="T100" s="33">
        <v>224804</v>
      </c>
      <c r="U100" s="33">
        <v>224804</v>
      </c>
      <c r="V100" s="33">
        <v>224804</v>
      </c>
      <c r="W100" s="33">
        <v>224804</v>
      </c>
      <c r="X100" s="33">
        <v>224804</v>
      </c>
      <c r="Y100" s="33">
        <v>224804</v>
      </c>
    </row>
    <row r="101" spans="2:26">
      <c r="B101" s="22" t="s">
        <v>120</v>
      </c>
      <c r="C101" s="22" t="s">
        <v>121</v>
      </c>
      <c r="D101" s="33">
        <v>33603</v>
      </c>
      <c r="E101" s="33">
        <v>41869</v>
      </c>
      <c r="F101" s="33">
        <v>41869</v>
      </c>
      <c r="G101" s="33">
        <v>41869</v>
      </c>
      <c r="H101" s="33">
        <v>41869</v>
      </c>
      <c r="I101" s="33">
        <v>44961</v>
      </c>
      <c r="J101" s="33">
        <v>44961</v>
      </c>
      <c r="K101" s="33">
        <v>44961</v>
      </c>
      <c r="L101" s="33">
        <v>44961</v>
      </c>
      <c r="M101" s="33">
        <v>44961</v>
      </c>
      <c r="N101" s="33">
        <v>44961</v>
      </c>
      <c r="O101" s="33">
        <v>44961</v>
      </c>
      <c r="P101" s="33">
        <v>44961</v>
      </c>
      <c r="Q101" s="33">
        <v>44961</v>
      </c>
      <c r="R101" s="33">
        <v>44961</v>
      </c>
      <c r="S101" s="33">
        <v>44961</v>
      </c>
      <c r="T101" s="33">
        <v>44961</v>
      </c>
      <c r="U101" s="33">
        <v>44961</v>
      </c>
      <c r="V101" s="33">
        <v>44961</v>
      </c>
      <c r="W101" s="33">
        <v>44961</v>
      </c>
      <c r="X101" s="33">
        <v>44961</v>
      </c>
      <c r="Y101" s="33">
        <v>44961</v>
      </c>
    </row>
    <row r="102" spans="2:26">
      <c r="B102" s="22" t="s">
        <v>134</v>
      </c>
      <c r="C102" s="22" t="s">
        <v>135</v>
      </c>
      <c r="D102" s="33">
        <v>-6218</v>
      </c>
      <c r="E102" s="33">
        <v>-7551</v>
      </c>
      <c r="F102" s="33">
        <v>-3999</v>
      </c>
      <c r="G102" s="33">
        <v>-3056</v>
      </c>
      <c r="H102" s="33">
        <v>-1086</v>
      </c>
      <c r="I102" s="33">
        <v>-1004</v>
      </c>
      <c r="J102" s="33">
        <v>-4237</v>
      </c>
      <c r="K102" s="33">
        <v>-11478</v>
      </c>
      <c r="L102" s="33">
        <v>-7195</v>
      </c>
      <c r="M102" s="33">
        <v>-2404</v>
      </c>
      <c r="N102" s="33">
        <v>2590</v>
      </c>
      <c r="O102" s="33">
        <v>28474</v>
      </c>
      <c r="P102" s="33">
        <v>30639</v>
      </c>
      <c r="Q102" s="33">
        <v>22267</v>
      </c>
      <c r="R102" s="33">
        <v>31562</v>
      </c>
      <c r="S102" s="33">
        <v>38768</v>
      </c>
      <c r="T102" s="33">
        <v>22138</v>
      </c>
      <c r="U102" s="33">
        <v>26937</v>
      </c>
      <c r="V102" s="33">
        <v>27649</v>
      </c>
      <c r="W102" s="33">
        <v>16129</v>
      </c>
      <c r="X102" s="33">
        <v>23192</v>
      </c>
      <c r="Y102" s="33">
        <v>16061</v>
      </c>
    </row>
    <row r="103" spans="2:26">
      <c r="B103" s="22" t="s">
        <v>122</v>
      </c>
      <c r="C103" s="22" t="s">
        <v>123</v>
      </c>
      <c r="D103" s="33">
        <v>82833</v>
      </c>
      <c r="E103" s="33">
        <v>19467</v>
      </c>
      <c r="F103" s="33">
        <v>33141</v>
      </c>
      <c r="G103" s="33">
        <v>50852</v>
      </c>
      <c r="H103" s="33">
        <v>69716</v>
      </c>
      <c r="I103" s="33">
        <v>19559</v>
      </c>
      <c r="J103" s="33">
        <v>44559</v>
      </c>
      <c r="K103" s="33">
        <v>67846</v>
      </c>
      <c r="L103" s="33">
        <v>95869</v>
      </c>
      <c r="M103" s="33">
        <v>25226</v>
      </c>
      <c r="N103" s="33">
        <v>50837</v>
      </c>
      <c r="O103" s="33">
        <v>74913</v>
      </c>
      <c r="P103" s="33">
        <v>102496</v>
      </c>
      <c r="Q103" s="33">
        <v>25221</v>
      </c>
      <c r="R103" s="33">
        <v>52774</v>
      </c>
      <c r="S103" s="33">
        <v>78127</v>
      </c>
      <c r="T103" s="33">
        <v>101674</v>
      </c>
      <c r="U103" s="33">
        <v>26817</v>
      </c>
      <c r="V103" s="33">
        <v>54605</v>
      </c>
      <c r="W103" s="33">
        <v>82873</v>
      </c>
      <c r="X103" s="33">
        <v>106783</v>
      </c>
      <c r="Y103" s="33">
        <v>27283</v>
      </c>
    </row>
    <row r="104" spans="2:26">
      <c r="B104" s="23" t="s">
        <v>124</v>
      </c>
      <c r="C104" s="23" t="s">
        <v>125</v>
      </c>
      <c r="D104" s="15">
        <f>+SUM(D99:D103)</f>
        <v>335022</v>
      </c>
      <c r="E104" s="15">
        <f t="shared" ref="E104:K104" si="74">+SUM(E99:E103)</f>
        <v>278589</v>
      </c>
      <c r="F104" s="15">
        <f t="shared" si="74"/>
        <v>295815</v>
      </c>
      <c r="G104" s="15">
        <f t="shared" si="74"/>
        <v>314469</v>
      </c>
      <c r="H104" s="15">
        <f t="shared" si="74"/>
        <v>335303</v>
      </c>
      <c r="I104" s="15">
        <f t="shared" si="74"/>
        <v>288320</v>
      </c>
      <c r="J104" s="15">
        <f t="shared" si="74"/>
        <v>310087</v>
      </c>
      <c r="K104" s="15">
        <f t="shared" si="74"/>
        <v>326133</v>
      </c>
      <c r="L104" s="15">
        <f t="shared" ref="L104:S104" si="75">+SUM(L99:L103)</f>
        <v>358439</v>
      </c>
      <c r="M104" s="15">
        <f t="shared" si="75"/>
        <v>292587</v>
      </c>
      <c r="N104" s="15">
        <f t="shared" si="75"/>
        <v>323192</v>
      </c>
      <c r="O104" s="15">
        <f t="shared" si="75"/>
        <v>373152</v>
      </c>
      <c r="P104" s="15">
        <f t="shared" si="75"/>
        <v>402900</v>
      </c>
      <c r="Q104" s="15">
        <f t="shared" si="75"/>
        <v>317253</v>
      </c>
      <c r="R104" s="15">
        <f t="shared" si="75"/>
        <v>354101</v>
      </c>
      <c r="S104" s="15">
        <f t="shared" si="75"/>
        <v>386660</v>
      </c>
      <c r="T104" s="15">
        <f t="shared" ref="T104:Y104" si="76">+SUM(T99:T103)</f>
        <v>393577</v>
      </c>
      <c r="U104" s="15">
        <f t="shared" si="76"/>
        <v>323519</v>
      </c>
      <c r="V104" s="15">
        <f t="shared" si="76"/>
        <v>352019</v>
      </c>
      <c r="W104" s="15">
        <f t="shared" si="76"/>
        <v>368767</v>
      </c>
      <c r="X104" s="15">
        <f t="shared" si="76"/>
        <v>399740</v>
      </c>
      <c r="Y104" s="15">
        <f t="shared" si="76"/>
        <v>313109</v>
      </c>
      <c r="Z104" s="92"/>
    </row>
    <row r="105" spans="2:26">
      <c r="B105" s="12" t="s">
        <v>126</v>
      </c>
      <c r="C105" s="12" t="s">
        <v>127</v>
      </c>
      <c r="D105" s="24">
        <f>+D104+D98</f>
        <v>1029414</v>
      </c>
      <c r="E105" s="24">
        <f t="shared" ref="E105:K105" si="77">+E104+E98</f>
        <v>1062466</v>
      </c>
      <c r="F105" s="24">
        <f t="shared" si="77"/>
        <v>1118220</v>
      </c>
      <c r="G105" s="24">
        <f t="shared" si="77"/>
        <v>1184458</v>
      </c>
      <c r="H105" s="24">
        <f t="shared" si="77"/>
        <v>1085576</v>
      </c>
      <c r="I105" s="24">
        <f t="shared" si="77"/>
        <v>1108731</v>
      </c>
      <c r="J105" s="24">
        <f t="shared" si="77"/>
        <v>1194926</v>
      </c>
      <c r="K105" s="24">
        <f t="shared" si="77"/>
        <v>1208928</v>
      </c>
      <c r="L105" s="24">
        <f t="shared" ref="L105:S105" si="78">+L104+L98</f>
        <v>1306835</v>
      </c>
      <c r="M105" s="24">
        <f t="shared" si="78"/>
        <v>1263655</v>
      </c>
      <c r="N105" s="24">
        <f t="shared" si="78"/>
        <v>1337178</v>
      </c>
      <c r="O105" s="24">
        <f t="shared" si="78"/>
        <v>1391008</v>
      </c>
      <c r="P105" s="24">
        <f t="shared" si="78"/>
        <v>1409258</v>
      </c>
      <c r="Q105" s="24">
        <f t="shared" si="78"/>
        <v>1469422</v>
      </c>
      <c r="R105" s="24">
        <f t="shared" si="78"/>
        <v>1467512</v>
      </c>
      <c r="S105" s="24">
        <f t="shared" si="78"/>
        <v>1500008</v>
      </c>
      <c r="T105" s="24">
        <f t="shared" ref="T105:Y105" si="79">+T104+T98</f>
        <v>1513008</v>
      </c>
      <c r="U105" s="24">
        <f t="shared" si="79"/>
        <v>1539719</v>
      </c>
      <c r="V105" s="24">
        <f t="shared" si="79"/>
        <v>1559708</v>
      </c>
      <c r="W105" s="24">
        <f t="shared" si="79"/>
        <v>1571527</v>
      </c>
      <c r="X105" s="24">
        <f t="shared" si="79"/>
        <v>1592405</v>
      </c>
      <c r="Y105" s="24">
        <f t="shared" si="79"/>
        <v>1610237</v>
      </c>
    </row>
    <row r="106" spans="2:26">
      <c r="B106" s="22"/>
      <c r="C106" s="22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</row>
    <row r="107" spans="2:26">
      <c r="B107" s="22"/>
      <c r="C107" s="22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</row>
    <row r="108" spans="2:26">
      <c r="B108" s="22"/>
      <c r="C108" s="22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</row>
    <row r="109" spans="2:26">
      <c r="B109" s="22"/>
      <c r="C109" s="22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</row>
    <row r="110" spans="2:26">
      <c r="B110" s="5" t="s">
        <v>136</v>
      </c>
      <c r="C110" s="5" t="s">
        <v>137</v>
      </c>
      <c r="D110" s="29">
        <v>43800</v>
      </c>
      <c r="E110" s="29">
        <v>43891</v>
      </c>
      <c r="F110" s="29">
        <v>43983</v>
      </c>
      <c r="G110" s="29">
        <v>44075</v>
      </c>
      <c r="H110" s="29">
        <v>44166</v>
      </c>
      <c r="I110" s="29">
        <v>44256</v>
      </c>
      <c r="J110" s="29">
        <v>44348</v>
      </c>
      <c r="K110" s="29">
        <v>44440</v>
      </c>
      <c r="L110" s="29">
        <v>44531</v>
      </c>
      <c r="M110" s="29">
        <v>44621</v>
      </c>
      <c r="N110" s="29">
        <v>44713</v>
      </c>
      <c r="O110" s="29">
        <v>44805</v>
      </c>
      <c r="P110" s="29">
        <v>44896</v>
      </c>
      <c r="Q110" s="29">
        <v>44986</v>
      </c>
      <c r="R110" s="29">
        <v>45078</v>
      </c>
      <c r="S110" s="29">
        <v>45170</v>
      </c>
      <c r="T110" s="29">
        <v>45261</v>
      </c>
      <c r="U110" s="29">
        <v>45352</v>
      </c>
      <c r="V110" s="29">
        <v>45444</v>
      </c>
      <c r="W110" s="29">
        <v>45536</v>
      </c>
      <c r="X110" s="29">
        <v>45627</v>
      </c>
      <c r="Y110" s="29">
        <v>45717</v>
      </c>
    </row>
    <row r="111" spans="2:26">
      <c r="B111" s="3" t="s">
        <v>138</v>
      </c>
      <c r="C111" s="3" t="s">
        <v>139</v>
      </c>
      <c r="D111" s="21"/>
      <c r="E111" s="21"/>
      <c r="F111" s="21"/>
      <c r="G111" s="21"/>
      <c r="H111" s="21"/>
    </row>
    <row r="112" spans="2:26">
      <c r="B112" s="7" t="s">
        <v>140</v>
      </c>
      <c r="C112" s="7" t="s">
        <v>141</v>
      </c>
      <c r="D112" s="18">
        <v>82659</v>
      </c>
      <c r="E112" s="18">
        <v>19294</v>
      </c>
      <c r="F112" s="18">
        <v>32967</v>
      </c>
      <c r="G112" s="18">
        <v>50678</v>
      </c>
      <c r="H112" s="18">
        <v>69542</v>
      </c>
      <c r="I112" s="18">
        <v>19385</v>
      </c>
      <c r="J112" s="18">
        <v>44385</v>
      </c>
      <c r="K112" s="18">
        <v>67672</v>
      </c>
      <c r="L112" s="18">
        <v>95695</v>
      </c>
      <c r="M112" s="18">
        <v>25052</v>
      </c>
      <c r="N112" s="18">
        <v>50663</v>
      </c>
      <c r="O112" s="18">
        <v>74739</v>
      </c>
      <c r="P112" s="18">
        <v>102322</v>
      </c>
      <c r="Q112" s="18">
        <v>25047</v>
      </c>
      <c r="R112" s="18">
        <v>52600</v>
      </c>
      <c r="S112" s="18">
        <v>77953</v>
      </c>
      <c r="T112" s="18">
        <v>101500</v>
      </c>
      <c r="U112" s="18">
        <v>26643</v>
      </c>
      <c r="V112" s="18">
        <v>54431</v>
      </c>
      <c r="W112" s="18">
        <v>82699</v>
      </c>
      <c r="X112" s="18">
        <f>+X53</f>
        <v>106609</v>
      </c>
      <c r="Y112" s="18">
        <v>27109</v>
      </c>
    </row>
    <row r="113" spans="2:25">
      <c r="B113" s="7" t="s">
        <v>142</v>
      </c>
      <c r="C113" s="7" t="s">
        <v>143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</row>
    <row r="114" spans="2:25">
      <c r="B114" s="22" t="s">
        <v>144</v>
      </c>
      <c r="C114" s="22" t="s">
        <v>145</v>
      </c>
      <c r="D114" s="18">
        <v>35768</v>
      </c>
      <c r="E114" s="18">
        <v>6618</v>
      </c>
      <c r="F114" s="18">
        <v>12238</v>
      </c>
      <c r="G114" s="18">
        <v>20752</v>
      </c>
      <c r="H114" s="18">
        <v>28868</v>
      </c>
      <c r="I114" s="18">
        <v>8859</v>
      </c>
      <c r="J114" s="18">
        <v>19435</v>
      </c>
      <c r="K114" s="18">
        <v>29538</v>
      </c>
      <c r="L114" s="18">
        <v>42719</v>
      </c>
      <c r="M114" s="18">
        <v>11563</v>
      </c>
      <c r="N114" s="18">
        <v>22881</v>
      </c>
      <c r="O114" s="18">
        <v>34191</v>
      </c>
      <c r="P114" s="18">
        <v>48220</v>
      </c>
      <c r="Q114" s="18">
        <v>12066</v>
      </c>
      <c r="R114" s="18">
        <v>23780</v>
      </c>
      <c r="S114" s="18">
        <v>34876</v>
      </c>
      <c r="T114" s="18">
        <v>45612</v>
      </c>
      <c r="U114" s="18">
        <v>11692</v>
      </c>
      <c r="V114" s="18">
        <v>23708</v>
      </c>
      <c r="W114" s="18">
        <v>36211</v>
      </c>
      <c r="X114" s="18">
        <v>45836</v>
      </c>
      <c r="Y114" s="18">
        <v>12284</v>
      </c>
    </row>
    <row r="115" spans="2:25">
      <c r="B115" s="22" t="s">
        <v>146</v>
      </c>
      <c r="C115" s="22" t="s">
        <v>46</v>
      </c>
      <c r="D115" s="18">
        <v>22802</v>
      </c>
      <c r="E115" s="18">
        <v>6396</v>
      </c>
      <c r="F115" s="18">
        <v>13443</v>
      </c>
      <c r="G115" s="18">
        <v>19785</v>
      </c>
      <c r="H115" s="18">
        <v>26164</v>
      </c>
      <c r="I115" s="18">
        <v>6617</v>
      </c>
      <c r="J115" s="18">
        <v>12365</v>
      </c>
      <c r="K115" s="18">
        <v>18716</v>
      </c>
      <c r="L115" s="18">
        <v>25222</v>
      </c>
      <c r="M115" s="18">
        <v>7837</v>
      </c>
      <c r="N115" s="18">
        <v>16051</v>
      </c>
      <c r="O115" s="18">
        <v>26117</v>
      </c>
      <c r="P115" s="18">
        <v>38477</v>
      </c>
      <c r="Q115" s="18">
        <v>10944</v>
      </c>
      <c r="R115" s="18">
        <v>16376</v>
      </c>
      <c r="S115" s="18">
        <v>26304</v>
      </c>
      <c r="T115" s="18">
        <v>35506</v>
      </c>
      <c r="U115" s="18">
        <v>9170</v>
      </c>
      <c r="V115" s="18">
        <v>19227</v>
      </c>
      <c r="W115" s="18">
        <v>29148</v>
      </c>
      <c r="X115" s="18">
        <v>40820</v>
      </c>
      <c r="Y115" s="18">
        <v>10164</v>
      </c>
    </row>
    <row r="116" spans="2:25">
      <c r="B116" s="22" t="s">
        <v>22</v>
      </c>
      <c r="C116" s="22" t="s">
        <v>147</v>
      </c>
      <c r="D116" s="18">
        <v>-1675</v>
      </c>
      <c r="E116" s="18">
        <v>-536</v>
      </c>
      <c r="F116" s="18">
        <v>-1381</v>
      </c>
      <c r="G116" s="18">
        <v>-2364</v>
      </c>
      <c r="H116" s="18">
        <v>-3233</v>
      </c>
      <c r="I116" s="18">
        <v>-926</v>
      </c>
      <c r="J116" s="18">
        <v>-1391</v>
      </c>
      <c r="K116" s="18">
        <v>-2255</v>
      </c>
      <c r="L116" s="18">
        <v>-2404</v>
      </c>
      <c r="M116" s="18">
        <v>-364</v>
      </c>
      <c r="N116" s="18">
        <v>-970</v>
      </c>
      <c r="O116" s="18">
        <v>-1450</v>
      </c>
      <c r="P116" s="18">
        <v>-13921</v>
      </c>
      <c r="Q116" s="18">
        <v>-3498</v>
      </c>
      <c r="R116" s="18">
        <v>-1964</v>
      </c>
      <c r="S116" s="18">
        <v>-2374</v>
      </c>
      <c r="T116" s="18">
        <v>-1214</v>
      </c>
      <c r="U116" s="18"/>
      <c r="V116" s="18"/>
      <c r="W116" s="18"/>
      <c r="X116" s="18">
        <v>-667</v>
      </c>
      <c r="Y116" s="18">
        <v>-188</v>
      </c>
    </row>
    <row r="117" spans="2:25">
      <c r="B117" s="22" t="s">
        <v>180</v>
      </c>
      <c r="C117" s="22" t="s">
        <v>181</v>
      </c>
      <c r="D117" s="18">
        <v>1569</v>
      </c>
      <c r="E117" s="18">
        <v>389</v>
      </c>
      <c r="F117" s="18">
        <v>776</v>
      </c>
      <c r="G117" s="18">
        <v>1154</v>
      </c>
      <c r="H117" s="18">
        <v>1597</v>
      </c>
      <c r="I117" s="18">
        <v>396</v>
      </c>
      <c r="J117" s="18">
        <v>878</v>
      </c>
      <c r="K117" s="18">
        <v>1265</v>
      </c>
      <c r="L117" s="18">
        <v>1579</v>
      </c>
      <c r="M117" s="18">
        <v>348</v>
      </c>
      <c r="N117" s="18">
        <v>749</v>
      </c>
      <c r="O117" s="18">
        <v>1167</v>
      </c>
      <c r="P117" s="18">
        <v>1597</v>
      </c>
      <c r="Q117" s="18">
        <v>521</v>
      </c>
      <c r="R117" s="18">
        <v>965</v>
      </c>
      <c r="S117" s="18">
        <v>1314</v>
      </c>
      <c r="T117" s="18">
        <v>1649</v>
      </c>
      <c r="U117" s="18">
        <v>370</v>
      </c>
      <c r="V117" s="18">
        <v>735</v>
      </c>
      <c r="W117" s="18">
        <v>1094</v>
      </c>
      <c r="X117" s="18">
        <v>1489</v>
      </c>
      <c r="Y117" s="18">
        <v>458</v>
      </c>
    </row>
    <row r="118" spans="2:25">
      <c r="B118" s="22" t="s">
        <v>182</v>
      </c>
      <c r="C118" s="22" t="s">
        <v>185</v>
      </c>
      <c r="D118" s="18">
        <v>29870</v>
      </c>
      <c r="E118" s="18">
        <v>7923</v>
      </c>
      <c r="F118" s="18">
        <v>16162</v>
      </c>
      <c r="G118" s="18">
        <v>24415</v>
      </c>
      <c r="H118" s="18">
        <v>32936</v>
      </c>
      <c r="I118" s="18">
        <v>8524</v>
      </c>
      <c r="J118" s="18">
        <v>17290</v>
      </c>
      <c r="K118" s="18">
        <v>26301</v>
      </c>
      <c r="L118" s="18">
        <v>35772</v>
      </c>
      <c r="M118" s="18">
        <v>9785</v>
      </c>
      <c r="N118" s="18">
        <v>20030</v>
      </c>
      <c r="O118" s="18">
        <v>30429</v>
      </c>
      <c r="P118" s="18">
        <v>41426</v>
      </c>
      <c r="Q118" s="18">
        <v>11096</v>
      </c>
      <c r="R118" s="18">
        <v>22366</v>
      </c>
      <c r="S118" s="18">
        <v>33782</v>
      </c>
      <c r="T118" s="18">
        <v>45715</v>
      </c>
      <c r="U118" s="18">
        <v>12450</v>
      </c>
      <c r="V118" s="18">
        <v>25383</v>
      </c>
      <c r="W118" s="18">
        <v>38370</v>
      </c>
      <c r="X118" s="18">
        <v>52337</v>
      </c>
      <c r="Y118" s="18">
        <v>13572</v>
      </c>
    </row>
    <row r="119" spans="2:25">
      <c r="B119" s="22" t="s">
        <v>183</v>
      </c>
      <c r="C119" s="22" t="s">
        <v>186</v>
      </c>
      <c r="D119" s="18"/>
      <c r="E119" s="18">
        <v>674</v>
      </c>
      <c r="F119" s="18">
        <v>1345</v>
      </c>
      <c r="G119" s="18">
        <v>2033</v>
      </c>
      <c r="H119" s="18">
        <v>2704</v>
      </c>
      <c r="I119" s="18">
        <v>687</v>
      </c>
      <c r="J119" s="18">
        <v>1367</v>
      </c>
      <c r="K119" s="18">
        <v>1933</v>
      </c>
      <c r="L119" s="18">
        <v>2451</v>
      </c>
      <c r="M119" s="18">
        <v>408</v>
      </c>
      <c r="N119" s="18">
        <v>746</v>
      </c>
      <c r="O119" s="18">
        <v>1107</v>
      </c>
      <c r="P119" s="18">
        <v>1476</v>
      </c>
      <c r="Q119" s="18">
        <v>366</v>
      </c>
      <c r="R119" s="18">
        <v>732</v>
      </c>
      <c r="S119" s="18">
        <v>1095</v>
      </c>
      <c r="T119" s="18">
        <v>1459</v>
      </c>
      <c r="U119" s="18">
        <v>364</v>
      </c>
      <c r="V119" s="18">
        <v>727</v>
      </c>
      <c r="W119" s="18">
        <v>1116</v>
      </c>
      <c r="X119" s="18">
        <v>1504</v>
      </c>
      <c r="Y119" s="19">
        <v>389</v>
      </c>
    </row>
    <row r="120" spans="2:25">
      <c r="B120" s="22" t="s">
        <v>210</v>
      </c>
      <c r="C120" s="22" t="s">
        <v>270</v>
      </c>
      <c r="D120" s="18">
        <v>-32</v>
      </c>
      <c r="E120" s="18">
        <v>12</v>
      </c>
      <c r="F120" s="18">
        <v>12</v>
      </c>
      <c r="G120" s="18">
        <v>18</v>
      </c>
      <c r="H120" s="18">
        <v>14</v>
      </c>
      <c r="I120" s="18">
        <v>105</v>
      </c>
      <c r="J120" s="18">
        <v>-46</v>
      </c>
      <c r="K120" s="18">
        <v>673</v>
      </c>
      <c r="L120" s="18">
        <v>674</v>
      </c>
      <c r="M120" s="18"/>
      <c r="N120" s="18">
        <v>21</v>
      </c>
      <c r="O120" s="18">
        <v>52</v>
      </c>
      <c r="P120" s="18">
        <v>56</v>
      </c>
      <c r="Q120" s="18">
        <v>0</v>
      </c>
      <c r="R120" s="18">
        <v>0</v>
      </c>
      <c r="S120" s="18">
        <v>0</v>
      </c>
      <c r="T120" s="18">
        <v>1901</v>
      </c>
      <c r="U120" s="18"/>
      <c r="V120" s="18"/>
      <c r="W120" s="18"/>
      <c r="X120" s="18"/>
      <c r="Y120" s="18"/>
    </row>
    <row r="121" spans="2:25">
      <c r="B121" s="22" t="s">
        <v>150</v>
      </c>
      <c r="C121" s="22" t="s">
        <v>47</v>
      </c>
      <c r="D121" s="18">
        <v>-237</v>
      </c>
      <c r="E121" s="18">
        <v>1184</v>
      </c>
      <c r="F121" s="18">
        <v>194</v>
      </c>
      <c r="G121" s="18">
        <v>-200</v>
      </c>
      <c r="H121" s="18">
        <v>151</v>
      </c>
      <c r="I121" s="18">
        <v>347</v>
      </c>
      <c r="J121" s="18">
        <v>61</v>
      </c>
      <c r="K121" s="18">
        <v>306</v>
      </c>
      <c r="L121" s="18">
        <v>540</v>
      </c>
      <c r="M121" s="18">
        <v>-806</v>
      </c>
      <c r="N121" s="18">
        <v>-857</v>
      </c>
      <c r="O121" s="18">
        <v>-1411</v>
      </c>
      <c r="P121" s="18">
        <v>-1612</v>
      </c>
      <c r="Q121" s="18">
        <v>-996</v>
      </c>
      <c r="R121" s="18">
        <v>-1185</v>
      </c>
      <c r="S121" s="18">
        <v>720</v>
      </c>
      <c r="T121" s="18">
        <v>2038</v>
      </c>
      <c r="U121" s="18">
        <v>528</v>
      </c>
      <c r="V121" s="18">
        <v>622</v>
      </c>
      <c r="W121" s="18">
        <v>361</v>
      </c>
      <c r="X121" s="18">
        <v>613</v>
      </c>
      <c r="Y121" s="18">
        <v>146</v>
      </c>
    </row>
    <row r="122" spans="2:25">
      <c r="B122" s="22" t="s">
        <v>184</v>
      </c>
      <c r="C122" s="22" t="s">
        <v>187</v>
      </c>
      <c r="D122" s="18">
        <v>5021</v>
      </c>
      <c r="E122" s="18">
        <v>3004</v>
      </c>
      <c r="F122" s="18">
        <v>4765</v>
      </c>
      <c r="G122" s="18">
        <v>4954</v>
      </c>
      <c r="H122" s="18">
        <v>5535</v>
      </c>
      <c r="I122" s="18">
        <v>950</v>
      </c>
      <c r="J122" s="18">
        <v>1876</v>
      </c>
      <c r="K122" s="18">
        <v>2885</v>
      </c>
      <c r="L122" s="18">
        <v>3937</v>
      </c>
      <c r="M122" s="18">
        <v>952</v>
      </c>
      <c r="N122" s="18">
        <v>2208</v>
      </c>
      <c r="O122" s="18">
        <v>3115</v>
      </c>
      <c r="P122" s="18">
        <v>4547</v>
      </c>
      <c r="Q122" s="18">
        <v>1017</v>
      </c>
      <c r="R122" s="18">
        <v>2396</v>
      </c>
      <c r="S122" s="18">
        <v>3633</v>
      </c>
      <c r="T122" s="18">
        <v>5700</v>
      </c>
      <c r="U122" s="18">
        <v>1418</v>
      </c>
      <c r="V122" s="18">
        <v>2783</v>
      </c>
      <c r="W122" s="18">
        <v>6375</v>
      </c>
      <c r="X122" s="18">
        <v>8701</v>
      </c>
      <c r="Y122" s="18">
        <v>2488</v>
      </c>
    </row>
    <row r="123" spans="2:25">
      <c r="B123" s="22" t="s">
        <v>206</v>
      </c>
      <c r="C123" s="22" t="s">
        <v>151</v>
      </c>
      <c r="D123" s="19">
        <f>-667-945</f>
        <v>-1612</v>
      </c>
      <c r="E123" s="18"/>
      <c r="F123" s="18">
        <v>160</v>
      </c>
      <c r="G123" s="18">
        <v>-47</v>
      </c>
      <c r="H123" s="18">
        <f>737-335</f>
        <v>402</v>
      </c>
      <c r="I123" s="18">
        <v>-2222</v>
      </c>
      <c r="J123" s="18">
        <v>-1635</v>
      </c>
      <c r="K123" s="18">
        <v>-1425</v>
      </c>
      <c r="L123" s="18">
        <f>-1195-300</f>
        <v>-1495</v>
      </c>
      <c r="M123" s="18">
        <v>328</v>
      </c>
      <c r="N123" s="18">
        <v>1298</v>
      </c>
      <c r="O123" s="18">
        <v>2849</v>
      </c>
      <c r="P123" s="18">
        <f>5114+39</f>
        <v>5153</v>
      </c>
      <c r="Q123" s="18">
        <v>686</v>
      </c>
      <c r="R123" s="18">
        <v>683</v>
      </c>
      <c r="S123" s="18">
        <v>686</v>
      </c>
      <c r="T123" s="18">
        <f>2928+117</f>
        <v>3045</v>
      </c>
      <c r="U123" s="18">
        <v>248</v>
      </c>
      <c r="V123" s="18">
        <v>325</v>
      </c>
      <c r="W123" s="18">
        <v>205</v>
      </c>
      <c r="X123" s="18">
        <f>-2546-37</f>
        <v>-2583</v>
      </c>
      <c r="Y123" s="18">
        <v>325</v>
      </c>
    </row>
    <row r="124" spans="2:25">
      <c r="D124" s="21"/>
      <c r="E124" s="21"/>
      <c r="F124" s="21"/>
      <c r="G124" s="21"/>
      <c r="H124" s="21"/>
    </row>
    <row r="125" spans="2:25">
      <c r="B125" s="3" t="s">
        <v>152</v>
      </c>
      <c r="C125" s="3" t="s">
        <v>153</v>
      </c>
      <c r="D125" s="21"/>
      <c r="E125" s="21"/>
      <c r="F125" s="21"/>
      <c r="G125" s="21"/>
      <c r="H125" s="21"/>
    </row>
    <row r="126" spans="2:25">
      <c r="B126" s="7" t="s">
        <v>62</v>
      </c>
      <c r="C126" s="7" t="s">
        <v>154</v>
      </c>
      <c r="D126" s="18">
        <v>-20285</v>
      </c>
      <c r="E126" s="19">
        <v>2768</v>
      </c>
      <c r="F126" s="18">
        <v>-15881</v>
      </c>
      <c r="G126" s="18">
        <v>-5573</v>
      </c>
      <c r="H126" s="18">
        <v>-9810</v>
      </c>
      <c r="I126" s="18">
        <v>-5496</v>
      </c>
      <c r="J126" s="18">
        <v>-13356</v>
      </c>
      <c r="K126" s="18">
        <v>-36783</v>
      </c>
      <c r="L126" s="18">
        <v>-68121</v>
      </c>
      <c r="M126" s="18">
        <v>-5816</v>
      </c>
      <c r="N126" s="18">
        <v>-20417</v>
      </c>
      <c r="O126" s="18">
        <v>-23748</v>
      </c>
      <c r="P126" s="18">
        <f>-11451-125</f>
        <v>-11576</v>
      </c>
      <c r="Q126" s="18">
        <f>136+197</f>
        <v>333</v>
      </c>
      <c r="R126" s="18">
        <f>-30315+169</f>
        <v>-30146</v>
      </c>
      <c r="S126" s="18">
        <f>-44144-404</f>
        <v>-44548</v>
      </c>
      <c r="T126" s="18">
        <f>-79773+212</f>
        <v>-79561</v>
      </c>
      <c r="U126" s="18">
        <f>-240-92</f>
        <v>-332</v>
      </c>
      <c r="V126" s="18">
        <f>-27768+404</f>
        <v>-27364</v>
      </c>
      <c r="W126" s="18">
        <f>-30748+160</f>
        <v>-30588</v>
      </c>
      <c r="X126" s="18">
        <f>-32717+359</f>
        <v>-32358</v>
      </c>
      <c r="Y126" s="18">
        <v>587</v>
      </c>
    </row>
    <row r="127" spans="2:25">
      <c r="B127" s="7" t="s">
        <v>66</v>
      </c>
      <c r="C127" s="7" t="s">
        <v>155</v>
      </c>
      <c r="D127" s="18">
        <v>3616</v>
      </c>
      <c r="E127" s="18">
        <v>242</v>
      </c>
      <c r="F127" s="18">
        <v>-1164</v>
      </c>
      <c r="G127" s="18">
        <v>-1661</v>
      </c>
      <c r="H127" s="18">
        <v>1150</v>
      </c>
      <c r="I127" s="18">
        <v>743</v>
      </c>
      <c r="J127" s="18">
        <v>1523</v>
      </c>
      <c r="K127" s="18">
        <v>1957</v>
      </c>
      <c r="L127" s="18">
        <v>-725</v>
      </c>
      <c r="M127" s="18">
        <v>756</v>
      </c>
      <c r="N127" s="18">
        <v>268</v>
      </c>
      <c r="O127" s="18">
        <v>-1453</v>
      </c>
      <c r="P127" s="18">
        <v>-1430</v>
      </c>
      <c r="Q127" s="18">
        <v>1917</v>
      </c>
      <c r="R127" s="18">
        <v>-1841</v>
      </c>
      <c r="S127" s="18">
        <v>-991</v>
      </c>
      <c r="T127" s="18">
        <v>1606</v>
      </c>
      <c r="U127" s="18">
        <v>-1081</v>
      </c>
      <c r="V127" s="18">
        <v>690</v>
      </c>
      <c r="W127" s="18">
        <v>599</v>
      </c>
      <c r="X127" s="18">
        <v>1584</v>
      </c>
      <c r="Y127" s="18">
        <v>-2470</v>
      </c>
    </row>
    <row r="128" spans="2:25">
      <c r="B128" s="7" t="s">
        <v>128</v>
      </c>
      <c r="C128" s="7" t="s">
        <v>129</v>
      </c>
      <c r="D128" s="18">
        <v>261</v>
      </c>
      <c r="E128" s="18">
        <v>-485</v>
      </c>
      <c r="F128" s="18">
        <v>-2529</v>
      </c>
      <c r="G128" s="18">
        <v>-1456</v>
      </c>
      <c r="H128" s="18">
        <v>-459</v>
      </c>
      <c r="I128" s="18">
        <v>-1514</v>
      </c>
      <c r="J128" s="18">
        <v>-3003</v>
      </c>
      <c r="K128" s="18">
        <v>-5040</v>
      </c>
      <c r="L128" s="18">
        <v>-560</v>
      </c>
      <c r="M128" s="18">
        <v>-3230</v>
      </c>
      <c r="N128" s="18">
        <v>-4209</v>
      </c>
      <c r="O128" s="18">
        <v>-4798</v>
      </c>
      <c r="P128" s="18">
        <v>-2244</v>
      </c>
      <c r="Q128" s="18">
        <v>-744</v>
      </c>
      <c r="R128" s="18">
        <v>-1289</v>
      </c>
      <c r="S128" s="18">
        <v>-635</v>
      </c>
      <c r="T128" s="18">
        <v>-512</v>
      </c>
      <c r="U128" s="18">
        <v>735</v>
      </c>
      <c r="V128" s="18">
        <v>-2466</v>
      </c>
      <c r="W128" s="18">
        <v>-993</v>
      </c>
      <c r="X128" s="18">
        <v>-1004</v>
      </c>
      <c r="Y128" s="18">
        <v>-3074</v>
      </c>
    </row>
    <row r="129" spans="2:25">
      <c r="B129" s="7" t="s">
        <v>88</v>
      </c>
      <c r="C129" s="7" t="s">
        <v>156</v>
      </c>
      <c r="D129" s="18">
        <v>-6008</v>
      </c>
      <c r="E129" s="19">
        <v>71137</v>
      </c>
      <c r="F129" s="18">
        <v>-1155</v>
      </c>
      <c r="G129" s="18">
        <v>13130</v>
      </c>
      <c r="H129" s="18">
        <v>18493</v>
      </c>
      <c r="I129" s="18">
        <v>8510</v>
      </c>
      <c r="J129" s="18">
        <v>8368</v>
      </c>
      <c r="K129" s="18">
        <v>16917</v>
      </c>
      <c r="L129" s="18">
        <v>24178</v>
      </c>
      <c r="M129" s="18">
        <v>-8058</v>
      </c>
      <c r="N129" s="18">
        <v>-4019</v>
      </c>
      <c r="O129" s="18">
        <v>-4990</v>
      </c>
      <c r="P129" s="18">
        <f>-4186+2041</f>
        <v>-2145</v>
      </c>
      <c r="Q129" s="18">
        <v>4294</v>
      </c>
      <c r="R129" s="18">
        <v>3363</v>
      </c>
      <c r="S129" s="18">
        <v>-3304</v>
      </c>
      <c r="T129" s="18">
        <f>14915+634</f>
        <v>15549</v>
      </c>
      <c r="U129" s="18">
        <f>-88054+79153</f>
        <v>-8901</v>
      </c>
      <c r="V129" s="18">
        <v>8136</v>
      </c>
      <c r="W129" s="18">
        <f>10642+1537</f>
        <v>12179</v>
      </c>
      <c r="X129" s="18">
        <f>5481-1919</f>
        <v>3562</v>
      </c>
      <c r="Y129" s="18">
        <v>-8074</v>
      </c>
    </row>
    <row r="130" spans="2:25">
      <c r="B130" s="7" t="s">
        <v>96</v>
      </c>
      <c r="C130" s="7" t="s">
        <v>108</v>
      </c>
      <c r="D130" s="18">
        <v>980</v>
      </c>
      <c r="E130" s="18">
        <v>-5044</v>
      </c>
      <c r="F130" s="18">
        <v>-4269</v>
      </c>
      <c r="G130" s="18">
        <v>-2745</v>
      </c>
      <c r="H130" s="18">
        <v>-1830</v>
      </c>
      <c r="I130" s="18">
        <v>-2860</v>
      </c>
      <c r="J130" s="18">
        <v>-1199</v>
      </c>
      <c r="K130" s="18">
        <v>766</v>
      </c>
      <c r="L130" s="18">
        <v>3286</v>
      </c>
      <c r="M130" s="18">
        <v>-4611</v>
      </c>
      <c r="N130" s="18">
        <v>-3224</v>
      </c>
      <c r="O130" s="18">
        <v>-803</v>
      </c>
      <c r="P130" s="18">
        <v>1007</v>
      </c>
      <c r="Q130" s="18">
        <v>-5529</v>
      </c>
      <c r="R130" s="18">
        <v>-4071</v>
      </c>
      <c r="S130" s="18">
        <v>-1396</v>
      </c>
      <c r="T130" s="18">
        <v>-1692</v>
      </c>
      <c r="U130" s="18">
        <v>-6913</v>
      </c>
      <c r="V130" s="18">
        <v>-7076</v>
      </c>
      <c r="W130" s="18">
        <v>-4230</v>
      </c>
      <c r="X130" s="18">
        <v>-270</v>
      </c>
      <c r="Y130" s="18">
        <v>-5265</v>
      </c>
    </row>
    <row r="131" spans="2:25">
      <c r="B131" s="7" t="s">
        <v>188</v>
      </c>
      <c r="C131" s="7" t="s">
        <v>189</v>
      </c>
      <c r="D131" s="18">
        <v>-2469</v>
      </c>
      <c r="E131" s="18">
        <f>-2012</f>
        <v>-2012</v>
      </c>
      <c r="F131" s="18">
        <v>-3138</v>
      </c>
      <c r="G131" s="18">
        <v>-2257</v>
      </c>
      <c r="H131" s="18">
        <v>3110</v>
      </c>
      <c r="I131" s="18">
        <v>-2483</v>
      </c>
      <c r="J131" s="18">
        <v>-4423</v>
      </c>
      <c r="K131" s="18">
        <v>-2096</v>
      </c>
      <c r="L131" s="18">
        <v>5342</v>
      </c>
      <c r="M131" s="18">
        <v>8594</v>
      </c>
      <c r="N131" s="18">
        <v>5023</v>
      </c>
      <c r="O131" s="18">
        <v>-3501</v>
      </c>
      <c r="P131" s="18">
        <v>6501</v>
      </c>
      <c r="Q131" s="18">
        <f>4121-30</f>
        <v>4091</v>
      </c>
      <c r="R131" s="18">
        <v>3004</v>
      </c>
      <c r="S131" s="18">
        <v>-971</v>
      </c>
      <c r="T131" s="18">
        <v>25</v>
      </c>
      <c r="U131" s="18">
        <v>-253</v>
      </c>
      <c r="V131" s="18">
        <v>3380</v>
      </c>
      <c r="W131" s="18">
        <v>4165</v>
      </c>
      <c r="X131" s="18">
        <v>20565</v>
      </c>
      <c r="Y131" s="18">
        <v>4750</v>
      </c>
    </row>
    <row r="132" spans="2:25">
      <c r="D132" s="21"/>
      <c r="E132" s="21"/>
      <c r="F132" s="21"/>
      <c r="G132" s="21"/>
      <c r="H132" s="21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</row>
    <row r="133" spans="2:25">
      <c r="B133" s="12" t="s">
        <v>190</v>
      </c>
      <c r="C133" s="12" t="s">
        <v>192</v>
      </c>
      <c r="D133" s="24">
        <f t="shared" ref="D133:Y133" si="80">+SUM(D112:D123,D126:D131)</f>
        <v>150228</v>
      </c>
      <c r="E133" s="26">
        <f t="shared" si="80"/>
        <v>111564</v>
      </c>
      <c r="F133" s="24">
        <f t="shared" si="80"/>
        <v>52545</v>
      </c>
      <c r="G133" s="26">
        <f t="shared" si="80"/>
        <v>120616</v>
      </c>
      <c r="H133" s="24">
        <f t="shared" si="80"/>
        <v>175334</v>
      </c>
      <c r="I133" s="24">
        <f t="shared" si="80"/>
        <v>39622</v>
      </c>
      <c r="J133" s="24">
        <f t="shared" si="80"/>
        <v>82495</v>
      </c>
      <c r="K133" s="24">
        <f t="shared" si="80"/>
        <v>121330</v>
      </c>
      <c r="L133" s="24">
        <f t="shared" si="80"/>
        <v>168090</v>
      </c>
      <c r="M133" s="24">
        <f t="shared" si="80"/>
        <v>42738</v>
      </c>
      <c r="N133" s="24">
        <f t="shared" si="80"/>
        <v>86242</v>
      </c>
      <c r="O133" s="24">
        <f t="shared" si="80"/>
        <v>131612</v>
      </c>
      <c r="P133" s="24">
        <f t="shared" si="80"/>
        <v>217854</v>
      </c>
      <c r="Q133" s="24">
        <f t="shared" si="80"/>
        <v>61611</v>
      </c>
      <c r="R133" s="24">
        <f t="shared" si="80"/>
        <v>85769</v>
      </c>
      <c r="S133" s="24">
        <f t="shared" si="80"/>
        <v>126144</v>
      </c>
      <c r="T133" s="24">
        <f t="shared" si="80"/>
        <v>178326</v>
      </c>
      <c r="U133" s="24">
        <f t="shared" si="80"/>
        <v>46138</v>
      </c>
      <c r="V133" s="24">
        <f t="shared" si="80"/>
        <v>103241</v>
      </c>
      <c r="W133" s="24">
        <f t="shared" si="80"/>
        <v>176711</v>
      </c>
      <c r="X133" s="24">
        <f t="shared" si="80"/>
        <v>246738</v>
      </c>
      <c r="Y133" s="24">
        <f t="shared" si="80"/>
        <v>53201</v>
      </c>
    </row>
    <row r="134" spans="2:25">
      <c r="B134" s="12"/>
      <c r="C134" s="12"/>
      <c r="D134" s="24"/>
      <c r="E134" s="24"/>
      <c r="F134" s="24"/>
      <c r="G134" s="26"/>
      <c r="H134" s="24"/>
      <c r="I134" s="24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</row>
    <row r="135" spans="2:25">
      <c r="B135" s="12" t="s">
        <v>191</v>
      </c>
      <c r="C135" s="12" t="s">
        <v>193</v>
      </c>
      <c r="D135" s="24">
        <v>-28037</v>
      </c>
      <c r="E135" s="24">
        <v>-9547</v>
      </c>
      <c r="F135" s="24">
        <v>-12286</v>
      </c>
      <c r="G135" s="26">
        <v>-17167</v>
      </c>
      <c r="H135" s="24">
        <v>-24333</v>
      </c>
      <c r="I135" s="24">
        <v>-3645</v>
      </c>
      <c r="J135" s="26">
        <v>-11002</v>
      </c>
      <c r="K135" s="26">
        <v>-15592</v>
      </c>
      <c r="L135" s="26">
        <v>-22967</v>
      </c>
      <c r="M135" s="26">
        <v>-12224</v>
      </c>
      <c r="N135" s="26">
        <v>-23476</v>
      </c>
      <c r="O135" s="26">
        <v>-27459</v>
      </c>
      <c r="P135" s="26">
        <v>-27378</v>
      </c>
      <c r="Q135" s="26">
        <v>-17399</v>
      </c>
      <c r="R135" s="26">
        <v>-13472</v>
      </c>
      <c r="S135" s="26">
        <v>-29715</v>
      </c>
      <c r="T135" s="26">
        <v>-40625</v>
      </c>
      <c r="U135" s="26">
        <v>-8879</v>
      </c>
      <c r="V135" s="26">
        <v>-16618</v>
      </c>
      <c r="W135" s="26">
        <v>-24433</v>
      </c>
      <c r="X135" s="26">
        <v>-32148</v>
      </c>
      <c r="Y135" s="26">
        <v>-8677</v>
      </c>
    </row>
    <row r="136" spans="2:25">
      <c r="D136" s="21"/>
      <c r="E136" s="21"/>
      <c r="F136" s="21"/>
      <c r="G136" s="21"/>
      <c r="H136" s="21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</row>
    <row r="137" spans="2:25">
      <c r="B137" s="12" t="s">
        <v>157</v>
      </c>
      <c r="C137" s="12" t="s">
        <v>158</v>
      </c>
      <c r="D137" s="24"/>
      <c r="E137" s="24"/>
      <c r="F137" s="24"/>
      <c r="G137" s="26"/>
      <c r="H137" s="24"/>
      <c r="I137" s="24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</row>
    <row r="138" spans="2:25">
      <c r="D138" s="21"/>
      <c r="E138" s="21"/>
      <c r="F138" s="21"/>
      <c r="G138" s="27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</row>
    <row r="139" spans="2:25">
      <c r="B139" s="3" t="s">
        <v>159</v>
      </c>
      <c r="C139" s="3" t="s">
        <v>160</v>
      </c>
      <c r="D139" s="21"/>
      <c r="E139" s="21"/>
      <c r="F139" s="21"/>
      <c r="G139" s="27"/>
      <c r="H139" s="21"/>
      <c r="I139" s="21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</row>
    <row r="140" spans="2:25">
      <c r="B140" s="7" t="s">
        <v>195</v>
      </c>
      <c r="C140" s="31" t="s">
        <v>196</v>
      </c>
      <c r="D140" s="18">
        <v>-4759</v>
      </c>
      <c r="E140" s="18">
        <v>-1543</v>
      </c>
      <c r="F140" s="18">
        <v>-1819</v>
      </c>
      <c r="G140" s="19">
        <v>-2088</v>
      </c>
      <c r="H140" s="18">
        <v>-3086</v>
      </c>
      <c r="I140" s="18">
        <v>-473</v>
      </c>
      <c r="J140" s="19">
        <v>3244</v>
      </c>
      <c r="K140" s="19">
        <v>-298</v>
      </c>
      <c r="L140" s="19">
        <v>-3121</v>
      </c>
      <c r="M140" s="19">
        <v>-1764</v>
      </c>
      <c r="N140" s="19">
        <v>-2234</v>
      </c>
      <c r="O140" s="19">
        <v>-2189</v>
      </c>
      <c r="P140" s="19">
        <v>-3978</v>
      </c>
      <c r="Q140" s="19">
        <v>-316</v>
      </c>
      <c r="R140" s="19">
        <v>-567</v>
      </c>
      <c r="S140" s="19">
        <v>-735</v>
      </c>
      <c r="T140" s="19">
        <v>-2537</v>
      </c>
      <c r="U140" s="19">
        <v>-110</v>
      </c>
      <c r="V140" s="19">
        <v>-295</v>
      </c>
      <c r="W140" s="19">
        <v>-912</v>
      </c>
      <c r="X140" s="19">
        <v>-2017</v>
      </c>
      <c r="Y140" s="19">
        <v>-461</v>
      </c>
    </row>
    <row r="141" spans="2:25">
      <c r="B141" s="7" t="s">
        <v>161</v>
      </c>
      <c r="C141" s="7" t="s">
        <v>162</v>
      </c>
      <c r="D141" s="18">
        <v>-119748</v>
      </c>
      <c r="E141" s="18">
        <v>-25508</v>
      </c>
      <c r="F141" s="18">
        <v>-28715</v>
      </c>
      <c r="G141" s="19">
        <v>-47345</v>
      </c>
      <c r="H141" s="18">
        <v>-70636</v>
      </c>
      <c r="I141" s="18">
        <v>-29826</v>
      </c>
      <c r="J141" s="19">
        <v>-62272</v>
      </c>
      <c r="K141" s="19">
        <v>-98795</v>
      </c>
      <c r="L141" s="19">
        <v>-149693</v>
      </c>
      <c r="M141" s="19">
        <v>-35623</v>
      </c>
      <c r="N141" s="19">
        <v>-77837</v>
      </c>
      <c r="O141" s="19">
        <v>-96836</v>
      </c>
      <c r="P141" s="19">
        <v>-134853</v>
      </c>
      <c r="Q141" s="19">
        <v>-38718</v>
      </c>
      <c r="R141" s="19">
        <v>-58531</v>
      </c>
      <c r="S141" s="19">
        <v>-84633</v>
      </c>
      <c r="T141" s="19">
        <v>-112168</v>
      </c>
      <c r="U141" s="19">
        <v>-22401</v>
      </c>
      <c r="V141" s="19">
        <v>-50996</v>
      </c>
      <c r="W141" s="19">
        <v>-81820</v>
      </c>
      <c r="X141" s="19">
        <v>-112624</v>
      </c>
      <c r="Y141" s="19">
        <v>-22894</v>
      </c>
    </row>
    <row r="142" spans="2:25">
      <c r="B142" s="7" t="s">
        <v>204</v>
      </c>
      <c r="C142" s="7" t="s">
        <v>271</v>
      </c>
      <c r="D142" s="18">
        <v>44</v>
      </c>
      <c r="E142" s="18">
        <v>0</v>
      </c>
      <c r="F142" s="18">
        <v>0</v>
      </c>
      <c r="G142" s="19">
        <v>0</v>
      </c>
      <c r="H142" s="19">
        <v>0</v>
      </c>
      <c r="I142" s="18">
        <v>0</v>
      </c>
      <c r="J142" s="19">
        <v>46</v>
      </c>
      <c r="K142" s="19">
        <v>46</v>
      </c>
      <c r="L142" s="19">
        <v>46</v>
      </c>
      <c r="M142" s="19">
        <v>0</v>
      </c>
      <c r="N142" s="19">
        <v>0</v>
      </c>
      <c r="O142" s="19">
        <v>0</v>
      </c>
      <c r="P142" s="19">
        <v>0</v>
      </c>
      <c r="Q142" s="19"/>
      <c r="R142" s="19"/>
      <c r="S142" s="19"/>
      <c r="T142" s="19">
        <v>108</v>
      </c>
      <c r="U142" s="19"/>
      <c r="V142" s="19">
        <v>6</v>
      </c>
      <c r="W142" s="19">
        <v>5</v>
      </c>
      <c r="X142" s="19">
        <v>0</v>
      </c>
      <c r="Y142" s="19"/>
    </row>
    <row r="143" spans="2:25">
      <c r="B143" s="7"/>
      <c r="C143" s="7"/>
      <c r="D143" s="18"/>
      <c r="E143" s="18"/>
      <c r="F143" s="18"/>
      <c r="G143" s="19"/>
      <c r="H143" s="18"/>
      <c r="I143" s="18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</row>
    <row r="144" spans="2:25">
      <c r="B144" s="12" t="s">
        <v>163</v>
      </c>
      <c r="C144" s="12" t="s">
        <v>194</v>
      </c>
      <c r="D144" s="24">
        <f t="shared" ref="D144:Y144" si="81">+SUM(D140:D143)</f>
        <v>-124463</v>
      </c>
      <c r="E144" s="24">
        <f t="shared" si="81"/>
        <v>-27051</v>
      </c>
      <c r="F144" s="24">
        <f t="shared" si="81"/>
        <v>-30534</v>
      </c>
      <c r="G144" s="24">
        <f t="shared" si="81"/>
        <v>-49433</v>
      </c>
      <c r="H144" s="24">
        <f t="shared" si="81"/>
        <v>-73722</v>
      </c>
      <c r="I144" s="24">
        <f t="shared" si="81"/>
        <v>-30299</v>
      </c>
      <c r="J144" s="24">
        <f t="shared" si="81"/>
        <v>-58982</v>
      </c>
      <c r="K144" s="24">
        <f t="shared" si="81"/>
        <v>-99047</v>
      </c>
      <c r="L144" s="24">
        <f t="shared" si="81"/>
        <v>-152768</v>
      </c>
      <c r="M144" s="24">
        <f t="shared" si="81"/>
        <v>-37387</v>
      </c>
      <c r="N144" s="24">
        <f t="shared" si="81"/>
        <v>-80071</v>
      </c>
      <c r="O144" s="24">
        <f t="shared" si="81"/>
        <v>-99025</v>
      </c>
      <c r="P144" s="24">
        <f t="shared" si="81"/>
        <v>-138831</v>
      </c>
      <c r="Q144" s="24">
        <f t="shared" si="81"/>
        <v>-39034</v>
      </c>
      <c r="R144" s="24">
        <f t="shared" si="81"/>
        <v>-59098</v>
      </c>
      <c r="S144" s="24">
        <f t="shared" si="81"/>
        <v>-85368</v>
      </c>
      <c r="T144" s="24">
        <f t="shared" si="81"/>
        <v>-114597</v>
      </c>
      <c r="U144" s="24">
        <f t="shared" si="81"/>
        <v>-22511</v>
      </c>
      <c r="V144" s="24">
        <f t="shared" si="81"/>
        <v>-51285</v>
      </c>
      <c r="W144" s="24">
        <f t="shared" si="81"/>
        <v>-82727</v>
      </c>
      <c r="X144" s="24">
        <f>+SUM(X140:X143)</f>
        <v>-114641</v>
      </c>
      <c r="Y144" s="24">
        <f t="shared" si="81"/>
        <v>-23355</v>
      </c>
    </row>
    <row r="145" spans="2:25">
      <c r="D145" s="21"/>
      <c r="E145" s="21"/>
      <c r="F145" s="21"/>
      <c r="G145" s="27"/>
      <c r="H145" s="21"/>
      <c r="I145" s="21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</row>
    <row r="146" spans="2:25">
      <c r="B146" s="3" t="s">
        <v>164</v>
      </c>
      <c r="C146" s="3" t="s">
        <v>165</v>
      </c>
      <c r="D146" s="21"/>
      <c r="E146" s="21"/>
      <c r="F146" s="21"/>
      <c r="G146" s="27"/>
      <c r="H146" s="21"/>
      <c r="I146" s="21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</row>
    <row r="147" spans="2:25">
      <c r="B147" s="7" t="s">
        <v>166</v>
      </c>
      <c r="C147" s="7" t="s">
        <v>167</v>
      </c>
      <c r="D147" s="18">
        <v>100296</v>
      </c>
      <c r="E147" s="18">
        <v>26832</v>
      </c>
      <c r="F147" s="18">
        <v>60680</v>
      </c>
      <c r="G147" s="19">
        <v>118200</v>
      </c>
      <c r="H147" s="18">
        <v>153356</v>
      </c>
      <c r="I147" s="18">
        <v>44092</v>
      </c>
      <c r="J147" s="19">
        <v>134073</v>
      </c>
      <c r="K147" s="19">
        <v>244830</v>
      </c>
      <c r="L147" s="19">
        <v>359546</v>
      </c>
      <c r="M147" s="19">
        <v>0</v>
      </c>
      <c r="N147" s="19">
        <v>44884</v>
      </c>
      <c r="O147" s="19">
        <v>74011</v>
      </c>
      <c r="P147" s="19">
        <v>158501</v>
      </c>
      <c r="Q147" s="19">
        <v>420000</v>
      </c>
      <c r="R147" s="19">
        <v>445000</v>
      </c>
      <c r="S147" s="19">
        <v>625000</v>
      </c>
      <c r="T147" s="19">
        <v>639850</v>
      </c>
      <c r="U147" s="19">
        <v>29915</v>
      </c>
      <c r="V147" s="19">
        <v>55431</v>
      </c>
      <c r="W147" s="19">
        <v>144682</v>
      </c>
      <c r="X147" s="19">
        <v>149682</v>
      </c>
      <c r="Y147" s="19">
        <v>0</v>
      </c>
    </row>
    <row r="148" spans="2:25">
      <c r="B148" s="7" t="s">
        <v>168</v>
      </c>
      <c r="C148" s="7" t="s">
        <v>169</v>
      </c>
      <c r="D148" s="18">
        <v>-27778</v>
      </c>
      <c r="E148" s="18"/>
      <c r="F148" s="19">
        <v>0</v>
      </c>
      <c r="G148" s="19">
        <v>-26000</v>
      </c>
      <c r="H148" s="18">
        <v>-118104</v>
      </c>
      <c r="I148" s="18">
        <v>-23917</v>
      </c>
      <c r="J148" s="19">
        <v>-60965</v>
      </c>
      <c r="K148" s="19">
        <v>-130225</v>
      </c>
      <c r="L148" s="19">
        <v>-195339</v>
      </c>
      <c r="M148" s="19">
        <v>0</v>
      </c>
      <c r="N148" s="19">
        <v>0</v>
      </c>
      <c r="O148" s="19">
        <v>-20223</v>
      </c>
      <c r="P148" s="19">
        <v>-128651</v>
      </c>
      <c r="Q148" s="19">
        <v>-320000</v>
      </c>
      <c r="R148" s="19">
        <v>-345000</v>
      </c>
      <c r="S148" s="19">
        <v>-517000</v>
      </c>
      <c r="T148" s="19">
        <v>-545000</v>
      </c>
      <c r="U148" s="19">
        <v>-15000</v>
      </c>
      <c r="V148" s="19">
        <v>-54816</v>
      </c>
      <c r="W148" s="19">
        <v>-82731</v>
      </c>
      <c r="X148" s="19">
        <v>-97731</v>
      </c>
      <c r="Y148" s="19">
        <v>0</v>
      </c>
    </row>
    <row r="149" spans="2:25">
      <c r="B149" s="7" t="s">
        <v>205</v>
      </c>
      <c r="C149" s="7" t="s">
        <v>272</v>
      </c>
      <c r="D149" s="18">
        <v>-59795</v>
      </c>
      <c r="E149" s="18">
        <v>-74394</v>
      </c>
      <c r="F149" s="18">
        <v>0</v>
      </c>
      <c r="G149" s="19">
        <v>0</v>
      </c>
      <c r="H149" s="18">
        <v>-74393</v>
      </c>
      <c r="I149" s="18">
        <v>0</v>
      </c>
      <c r="J149" s="19">
        <v>0</v>
      </c>
      <c r="K149" s="19">
        <v>-64181</v>
      </c>
      <c r="L149" s="19">
        <v>-64181</v>
      </c>
      <c r="M149" s="19">
        <v>-55000</v>
      </c>
      <c r="N149" s="19">
        <v>-55000</v>
      </c>
      <c r="O149" s="19">
        <v>-92427</v>
      </c>
      <c r="P149" s="19">
        <v>-92427</v>
      </c>
      <c r="Q149" s="19">
        <v>-57951</v>
      </c>
      <c r="R149" s="19">
        <v>-98827</v>
      </c>
      <c r="S149" s="19">
        <v>-102322</v>
      </c>
      <c r="T149" s="19">
        <v>-102322</v>
      </c>
      <c r="U149" s="19">
        <v>-22784</v>
      </c>
      <c r="V149" s="19">
        <v>-22784</v>
      </c>
      <c r="W149" s="19">
        <v>-101500</v>
      </c>
      <c r="X149" s="19">
        <v>-101500</v>
      </c>
      <c r="Y149" s="19">
        <v>0</v>
      </c>
    </row>
    <row r="150" spans="2:25">
      <c r="B150" s="7" t="s">
        <v>198</v>
      </c>
      <c r="C150" s="7" t="s">
        <v>200</v>
      </c>
      <c r="D150" s="18"/>
      <c r="E150" s="18"/>
      <c r="F150" s="18">
        <v>-1124</v>
      </c>
      <c r="G150" s="19">
        <v>-2085</v>
      </c>
      <c r="H150" s="18">
        <v>-3272</v>
      </c>
      <c r="I150" s="18">
        <v>-956</v>
      </c>
      <c r="J150" s="19">
        <v>0</v>
      </c>
      <c r="K150" s="19">
        <v>0</v>
      </c>
      <c r="L150" s="19">
        <v>-3373</v>
      </c>
      <c r="M150" s="19">
        <v>-513</v>
      </c>
      <c r="N150" s="19">
        <v>-954</v>
      </c>
      <c r="O150" s="19">
        <v>-1246</v>
      </c>
      <c r="P150" s="19">
        <v>-1646</v>
      </c>
      <c r="Q150" s="19">
        <v>-396</v>
      </c>
      <c r="R150" s="19">
        <v>-793</v>
      </c>
      <c r="S150" s="19">
        <v>-1186</v>
      </c>
      <c r="T150" s="19">
        <v>-1579</v>
      </c>
      <c r="U150" s="19">
        <v>-320</v>
      </c>
      <c r="V150" s="19">
        <v>-644</v>
      </c>
      <c r="W150" s="19">
        <v>-993</v>
      </c>
      <c r="X150" s="19">
        <v>-1629</v>
      </c>
      <c r="Y150" s="19">
        <v>-339</v>
      </c>
    </row>
    <row r="151" spans="2:25">
      <c r="B151" s="7" t="s">
        <v>197</v>
      </c>
      <c r="C151" s="7" t="s">
        <v>199</v>
      </c>
      <c r="D151" s="18">
        <v>-19610</v>
      </c>
      <c r="E151" s="18">
        <v>-6396</v>
      </c>
      <c r="F151" s="18">
        <v>-13224</v>
      </c>
      <c r="G151" s="19">
        <v>-24871</v>
      </c>
      <c r="H151" s="18">
        <v>-23034</v>
      </c>
      <c r="I151" s="18">
        <v>-11305</v>
      </c>
      <c r="J151" s="19">
        <v>-12604</v>
      </c>
      <c r="K151" s="19">
        <v>-23516</v>
      </c>
      <c r="L151" s="19">
        <v>-24438</v>
      </c>
      <c r="M151" s="19">
        <v>-12117</v>
      </c>
      <c r="N151" s="19">
        <v>-14096</v>
      </c>
      <c r="O151" s="19">
        <v>-27195</v>
      </c>
      <c r="P151" s="19">
        <v>-33765</v>
      </c>
      <c r="Q151" s="19">
        <v>-11759</v>
      </c>
      <c r="R151" s="19">
        <v>-27003</v>
      </c>
      <c r="S151" s="19">
        <v>-27427</v>
      </c>
      <c r="T151" s="19">
        <v>-38735</v>
      </c>
      <c r="U151" s="19">
        <v>-7699</v>
      </c>
      <c r="V151" s="19">
        <v>-15461</v>
      </c>
      <c r="W151" s="19">
        <v>-28413</v>
      </c>
      <c r="X151" s="19">
        <v>-42365</v>
      </c>
      <c r="Y151" s="19">
        <v>-15905</v>
      </c>
    </row>
    <row r="152" spans="2:25">
      <c r="B152" s="12" t="s">
        <v>170</v>
      </c>
      <c r="C152" s="12" t="s">
        <v>171</v>
      </c>
      <c r="D152" s="24">
        <f t="shared" ref="D152:M152" si="82">+SUM(D147:D151)</f>
        <v>-6887</v>
      </c>
      <c r="E152" s="24">
        <f t="shared" si="82"/>
        <v>-53958</v>
      </c>
      <c r="F152" s="24">
        <f t="shared" si="82"/>
        <v>46332</v>
      </c>
      <c r="G152" s="24">
        <f t="shared" si="82"/>
        <v>65244</v>
      </c>
      <c r="H152" s="24">
        <f t="shared" si="82"/>
        <v>-65447</v>
      </c>
      <c r="I152" s="24">
        <f t="shared" si="82"/>
        <v>7914</v>
      </c>
      <c r="J152" s="24">
        <f t="shared" si="82"/>
        <v>60504</v>
      </c>
      <c r="K152" s="24">
        <f t="shared" si="82"/>
        <v>26908</v>
      </c>
      <c r="L152" s="24">
        <f t="shared" si="82"/>
        <v>72215</v>
      </c>
      <c r="M152" s="24">
        <f t="shared" si="82"/>
        <v>-67630</v>
      </c>
      <c r="N152" s="24">
        <f>+SUM(N147:N151)</f>
        <v>-25166</v>
      </c>
      <c r="O152" s="24">
        <f t="shared" ref="O152:V152" si="83">+SUM(O147:O151)</f>
        <v>-67080</v>
      </c>
      <c r="P152" s="24">
        <f t="shared" si="83"/>
        <v>-97988</v>
      </c>
      <c r="Q152" s="24">
        <f t="shared" si="83"/>
        <v>29894</v>
      </c>
      <c r="R152" s="24">
        <f t="shared" si="83"/>
        <v>-26623</v>
      </c>
      <c r="S152" s="24">
        <f t="shared" si="83"/>
        <v>-22935</v>
      </c>
      <c r="T152" s="24">
        <f t="shared" si="83"/>
        <v>-47786</v>
      </c>
      <c r="U152" s="24">
        <f t="shared" si="83"/>
        <v>-15888</v>
      </c>
      <c r="V152" s="24">
        <f t="shared" si="83"/>
        <v>-38274</v>
      </c>
      <c r="W152" s="24">
        <f>+SUM(W147:W151)</f>
        <v>-68955</v>
      </c>
      <c r="X152" s="24">
        <f>+SUM(X147:X151)</f>
        <v>-93543</v>
      </c>
      <c r="Y152" s="24">
        <f t="shared" ref="Y152" si="84">+SUM(Y147:Y151)</f>
        <v>-16244</v>
      </c>
    </row>
    <row r="153" spans="2:25">
      <c r="D153" s="21"/>
      <c r="E153" s="21"/>
      <c r="F153" s="21"/>
      <c r="G153" s="27"/>
      <c r="H153" s="21"/>
      <c r="I153" s="21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</row>
    <row r="154" spans="2:25">
      <c r="B154" s="12" t="s">
        <v>172</v>
      </c>
      <c r="C154" s="12" t="s">
        <v>173</v>
      </c>
      <c r="D154" s="24">
        <f t="shared" ref="D154:V154" si="85">+D133+D135+D144+D152</f>
        <v>-9159</v>
      </c>
      <c r="E154" s="24">
        <f t="shared" si="85"/>
        <v>21008</v>
      </c>
      <c r="F154" s="24">
        <f t="shared" si="85"/>
        <v>56057</v>
      </c>
      <c r="G154" s="26">
        <f t="shared" si="85"/>
        <v>119260</v>
      </c>
      <c r="H154" s="24">
        <f t="shared" si="85"/>
        <v>11832</v>
      </c>
      <c r="I154" s="24">
        <f t="shared" si="85"/>
        <v>13592</v>
      </c>
      <c r="J154" s="24">
        <f t="shared" si="85"/>
        <v>73015</v>
      </c>
      <c r="K154" s="24">
        <f t="shared" si="85"/>
        <v>33599</v>
      </c>
      <c r="L154" s="24">
        <f t="shared" si="85"/>
        <v>64570</v>
      </c>
      <c r="M154" s="24">
        <f t="shared" si="85"/>
        <v>-74503</v>
      </c>
      <c r="N154" s="24">
        <f t="shared" si="85"/>
        <v>-42471</v>
      </c>
      <c r="O154" s="24">
        <f t="shared" si="85"/>
        <v>-61952</v>
      </c>
      <c r="P154" s="24">
        <f t="shared" si="85"/>
        <v>-46343</v>
      </c>
      <c r="Q154" s="24">
        <f t="shared" si="85"/>
        <v>35072</v>
      </c>
      <c r="R154" s="24">
        <f t="shared" si="85"/>
        <v>-13424</v>
      </c>
      <c r="S154" s="24">
        <f t="shared" si="85"/>
        <v>-11874</v>
      </c>
      <c r="T154" s="24">
        <f t="shared" si="85"/>
        <v>-24682</v>
      </c>
      <c r="U154" s="24">
        <f t="shared" si="85"/>
        <v>-1140</v>
      </c>
      <c r="V154" s="24">
        <f t="shared" si="85"/>
        <v>-2936</v>
      </c>
      <c r="W154" s="24">
        <f>+W133+W135+W144+W152</f>
        <v>596</v>
      </c>
      <c r="X154" s="24">
        <f>+X133+X135+X144+X152</f>
        <v>6406</v>
      </c>
      <c r="Y154" s="24">
        <f t="shared" ref="Y154" si="86">+Y133+Y135+Y144+Y152</f>
        <v>4925</v>
      </c>
    </row>
    <row r="155" spans="2:25">
      <c r="B155" s="3" t="s">
        <v>174</v>
      </c>
      <c r="C155" s="3" t="s">
        <v>175</v>
      </c>
      <c r="D155" s="18">
        <v>201</v>
      </c>
      <c r="E155" s="18">
        <v>961</v>
      </c>
      <c r="F155" s="18">
        <v>696</v>
      </c>
      <c r="G155" s="19">
        <v>-234</v>
      </c>
      <c r="H155" s="18">
        <v>-232</v>
      </c>
      <c r="I155" s="18">
        <v>-234</v>
      </c>
      <c r="J155" s="19">
        <v>-1314</v>
      </c>
      <c r="K155" s="19">
        <v>-1546</v>
      </c>
      <c r="L155" s="19">
        <v>-646</v>
      </c>
      <c r="M155" s="19">
        <v>1745</v>
      </c>
      <c r="N155" s="19">
        <v>1830</v>
      </c>
      <c r="O155" s="19">
        <v>-668</v>
      </c>
      <c r="P155" s="19">
        <v>-1009</v>
      </c>
      <c r="Q155" s="19">
        <v>160</v>
      </c>
      <c r="R155" s="19">
        <v>817</v>
      </c>
      <c r="S155" s="19">
        <v>396</v>
      </c>
      <c r="T155" s="19">
        <v>196</v>
      </c>
      <c r="U155" s="19">
        <v>182</v>
      </c>
      <c r="V155" s="19">
        <v>-168</v>
      </c>
      <c r="W155" s="19">
        <v>165</v>
      </c>
      <c r="X155" s="19">
        <v>525</v>
      </c>
      <c r="Y155" s="19">
        <v>830</v>
      </c>
    </row>
    <row r="156" spans="2:25">
      <c r="B156" s="3" t="s">
        <v>176</v>
      </c>
      <c r="C156" s="3" t="s">
        <v>177</v>
      </c>
      <c r="D156" s="18">
        <v>20763</v>
      </c>
      <c r="E156" s="18">
        <v>11805</v>
      </c>
      <c r="F156" s="18">
        <v>11805</v>
      </c>
      <c r="G156" s="18">
        <v>11805</v>
      </c>
      <c r="H156" s="18">
        <v>11805</v>
      </c>
      <c r="I156" s="18">
        <v>23405</v>
      </c>
      <c r="J156" s="19">
        <v>23405</v>
      </c>
      <c r="K156" s="19">
        <v>23405</v>
      </c>
      <c r="L156" s="19">
        <v>23413</v>
      </c>
      <c r="M156" s="19">
        <v>87337</v>
      </c>
      <c r="N156" s="19">
        <v>87337</v>
      </c>
      <c r="O156" s="19">
        <v>87337</v>
      </c>
      <c r="P156" s="19">
        <v>87337</v>
      </c>
      <c r="Q156" s="19">
        <v>39985</v>
      </c>
      <c r="R156" s="19">
        <v>39985</v>
      </c>
      <c r="S156" s="19">
        <v>39987</v>
      </c>
      <c r="T156" s="19">
        <v>39985</v>
      </c>
      <c r="U156" s="19">
        <v>15497</v>
      </c>
      <c r="V156" s="19">
        <v>15497</v>
      </c>
      <c r="W156" s="19">
        <v>15499</v>
      </c>
      <c r="X156" s="19">
        <v>15499</v>
      </c>
      <c r="Y156" s="19">
        <v>22430</v>
      </c>
    </row>
    <row r="157" spans="2:25">
      <c r="B157" s="12" t="s">
        <v>178</v>
      </c>
      <c r="C157" s="12" t="s">
        <v>179</v>
      </c>
      <c r="D157" s="26">
        <f>+SUM(D154:D156)</f>
        <v>11805</v>
      </c>
      <c r="E157" s="26">
        <f>+SUM(E154:E156)</f>
        <v>33774</v>
      </c>
      <c r="F157" s="26">
        <f t="shared" ref="F157:N157" si="87">+SUM(F154:F156)</f>
        <v>68558</v>
      </c>
      <c r="G157" s="26">
        <f t="shared" si="87"/>
        <v>130831</v>
      </c>
      <c r="H157" s="26">
        <f t="shared" si="87"/>
        <v>23405</v>
      </c>
      <c r="I157" s="26">
        <f t="shared" si="87"/>
        <v>36763</v>
      </c>
      <c r="J157" s="26">
        <f t="shared" si="87"/>
        <v>95106</v>
      </c>
      <c r="K157" s="26">
        <f t="shared" si="87"/>
        <v>55458</v>
      </c>
      <c r="L157" s="26">
        <f t="shared" si="87"/>
        <v>87337</v>
      </c>
      <c r="M157" s="26">
        <f t="shared" si="87"/>
        <v>14579</v>
      </c>
      <c r="N157" s="26">
        <f t="shared" si="87"/>
        <v>46696</v>
      </c>
      <c r="O157" s="26">
        <f t="shared" ref="O157:T157" si="88">+SUM(O154:O156)</f>
        <v>24717</v>
      </c>
      <c r="P157" s="26">
        <f t="shared" si="88"/>
        <v>39985</v>
      </c>
      <c r="Q157" s="26">
        <f t="shared" si="88"/>
        <v>75217</v>
      </c>
      <c r="R157" s="26">
        <f t="shared" si="88"/>
        <v>27378</v>
      </c>
      <c r="S157" s="26">
        <f t="shared" si="88"/>
        <v>28509</v>
      </c>
      <c r="T157" s="26">
        <f t="shared" si="88"/>
        <v>15499</v>
      </c>
      <c r="U157" s="26">
        <f>+SUM(U154:U156)</f>
        <v>14539</v>
      </c>
      <c r="V157" s="26">
        <f>+SUM(V154:V156)</f>
        <v>12393</v>
      </c>
      <c r="W157" s="26">
        <f>+SUM(W154:W156)</f>
        <v>16260</v>
      </c>
      <c r="X157" s="26">
        <f>+SUM(X154:X156)</f>
        <v>22430</v>
      </c>
      <c r="Y157" s="26">
        <f>+SUM(Y154:Y156)</f>
        <v>28185</v>
      </c>
    </row>
    <row r="160" spans="2:25">
      <c r="E160" s="25"/>
    </row>
    <row r="163" spans="2:25" hidden="1">
      <c r="C163" s="22" t="s">
        <v>181</v>
      </c>
      <c r="I163" s="25">
        <f>+I117</f>
        <v>396</v>
      </c>
      <c r="J163" s="25">
        <f t="shared" ref="J163:L165" si="89">+J117-I117</f>
        <v>482</v>
      </c>
      <c r="K163" s="25">
        <f t="shared" si="89"/>
        <v>387</v>
      </c>
      <c r="L163" s="25">
        <f t="shared" si="89"/>
        <v>314</v>
      </c>
      <c r="M163" s="25">
        <f>+M117</f>
        <v>348</v>
      </c>
      <c r="N163" s="25">
        <f t="shared" ref="N163:P165" si="90">+N117-M117</f>
        <v>401</v>
      </c>
      <c r="O163" s="25">
        <f t="shared" si="90"/>
        <v>418</v>
      </c>
      <c r="P163" s="25">
        <f t="shared" si="90"/>
        <v>430</v>
      </c>
      <c r="Q163" s="25">
        <f>+Q117</f>
        <v>521</v>
      </c>
      <c r="R163" s="25">
        <f t="shared" ref="R163:T165" si="91">+R117-Q117</f>
        <v>444</v>
      </c>
      <c r="S163" s="25">
        <f t="shared" si="91"/>
        <v>349</v>
      </c>
      <c r="T163" s="25">
        <f t="shared" si="91"/>
        <v>335</v>
      </c>
      <c r="U163" s="25">
        <f>+U117</f>
        <v>370</v>
      </c>
      <c r="V163" s="25">
        <f t="shared" ref="V163:X165" si="92">+V117-U117</f>
        <v>365</v>
      </c>
      <c r="W163" s="25">
        <f t="shared" si="92"/>
        <v>359</v>
      </c>
      <c r="X163" s="25">
        <f t="shared" si="92"/>
        <v>395</v>
      </c>
      <c r="Y163" s="25">
        <f>+Y117</f>
        <v>458</v>
      </c>
    </row>
    <row r="164" spans="2:25" hidden="1">
      <c r="C164" s="22" t="s">
        <v>185</v>
      </c>
      <c r="E164" s="25"/>
      <c r="F164" s="25"/>
      <c r="I164" s="25">
        <f>+I118</f>
        <v>8524</v>
      </c>
      <c r="J164" s="25">
        <f t="shared" si="89"/>
        <v>8766</v>
      </c>
      <c r="K164" s="25">
        <f t="shared" si="89"/>
        <v>9011</v>
      </c>
      <c r="L164" s="25">
        <f t="shared" si="89"/>
        <v>9471</v>
      </c>
      <c r="M164" s="25">
        <f>+M118</f>
        <v>9785</v>
      </c>
      <c r="N164" s="25">
        <f t="shared" si="90"/>
        <v>10245</v>
      </c>
      <c r="O164" s="25">
        <f t="shared" si="90"/>
        <v>10399</v>
      </c>
      <c r="P164" s="25">
        <f t="shared" si="90"/>
        <v>10997</v>
      </c>
      <c r="Q164" s="25">
        <f>+Q118</f>
        <v>11096</v>
      </c>
      <c r="R164" s="25">
        <f t="shared" si="91"/>
        <v>11270</v>
      </c>
      <c r="S164" s="25">
        <f t="shared" si="91"/>
        <v>11416</v>
      </c>
      <c r="T164" s="25">
        <f t="shared" si="91"/>
        <v>11933</v>
      </c>
      <c r="U164" s="25">
        <f>+U118</f>
        <v>12450</v>
      </c>
      <c r="V164" s="25">
        <f t="shared" si="92"/>
        <v>12933</v>
      </c>
      <c r="W164" s="25">
        <f t="shared" si="92"/>
        <v>12987</v>
      </c>
      <c r="X164" s="25">
        <f t="shared" si="92"/>
        <v>13967</v>
      </c>
      <c r="Y164" s="25">
        <f>+Y118</f>
        <v>13572</v>
      </c>
    </row>
    <row r="165" spans="2:25" hidden="1">
      <c r="C165" s="22" t="s">
        <v>186</v>
      </c>
      <c r="E165" s="25"/>
      <c r="I165" s="25">
        <f>+I119</f>
        <v>687</v>
      </c>
      <c r="J165" s="25">
        <f t="shared" si="89"/>
        <v>680</v>
      </c>
      <c r="K165" s="25">
        <f t="shared" si="89"/>
        <v>566</v>
      </c>
      <c r="L165" s="25">
        <f t="shared" si="89"/>
        <v>518</v>
      </c>
      <c r="M165" s="25">
        <f>+M119</f>
        <v>408</v>
      </c>
      <c r="N165" s="25">
        <f t="shared" si="90"/>
        <v>338</v>
      </c>
      <c r="O165" s="25">
        <f t="shared" si="90"/>
        <v>361</v>
      </c>
      <c r="P165" s="25">
        <f t="shared" si="90"/>
        <v>369</v>
      </c>
      <c r="Q165" s="25">
        <f>+Q119</f>
        <v>366</v>
      </c>
      <c r="R165" s="25">
        <f t="shared" si="91"/>
        <v>366</v>
      </c>
      <c r="S165" s="25">
        <f t="shared" si="91"/>
        <v>363</v>
      </c>
      <c r="T165" s="25">
        <f t="shared" si="91"/>
        <v>364</v>
      </c>
      <c r="U165" s="25">
        <f>+U119</f>
        <v>364</v>
      </c>
      <c r="V165" s="25">
        <f t="shared" si="92"/>
        <v>363</v>
      </c>
      <c r="W165" s="25">
        <f t="shared" si="92"/>
        <v>389</v>
      </c>
      <c r="X165" s="25">
        <f t="shared" si="92"/>
        <v>388</v>
      </c>
      <c r="Y165" s="25">
        <f>+Y119</f>
        <v>389</v>
      </c>
    </row>
    <row r="166" spans="2:25" hidden="1">
      <c r="E166" s="25"/>
    </row>
    <row r="167" spans="2:25" hidden="1">
      <c r="E167" s="25"/>
    </row>
    <row r="168" spans="2:25" hidden="1">
      <c r="E168" s="25"/>
    </row>
    <row r="169" spans="2:25" hidden="1">
      <c r="B169" s="77" t="s">
        <v>35</v>
      </c>
      <c r="E169" s="25"/>
      <c r="M169" s="6" t="s">
        <v>330</v>
      </c>
      <c r="N169" s="6" t="s">
        <v>332</v>
      </c>
      <c r="O169" s="6" t="s">
        <v>333</v>
      </c>
      <c r="P169" s="6" t="s">
        <v>338</v>
      </c>
      <c r="Q169" s="6" t="s">
        <v>341</v>
      </c>
      <c r="R169" s="6" t="s">
        <v>342</v>
      </c>
      <c r="S169" s="6" t="s">
        <v>343</v>
      </c>
      <c r="T169" s="6" t="s">
        <v>344</v>
      </c>
      <c r="U169" s="6" t="s">
        <v>353</v>
      </c>
      <c r="V169" s="6" t="s">
        <v>356</v>
      </c>
      <c r="W169" s="6" t="s">
        <v>358</v>
      </c>
      <c r="X169" s="6" t="s">
        <v>362</v>
      </c>
      <c r="Y169" s="6" t="str">
        <f>+Y$5</f>
        <v>1Q25</v>
      </c>
    </row>
    <row r="170" spans="2:25" hidden="1">
      <c r="B170" s="3" t="s">
        <v>361</v>
      </c>
      <c r="M170" s="75">
        <f t="shared" ref="M170:Y170" si="93">+M18/1000</f>
        <v>43.281999999999996</v>
      </c>
      <c r="N170" s="75">
        <f t="shared" si="93"/>
        <v>44.485999999999997</v>
      </c>
      <c r="O170" s="75">
        <f t="shared" si="93"/>
        <v>44.417999999999999</v>
      </c>
      <c r="P170" s="75">
        <f t="shared" si="93"/>
        <v>41.3</v>
      </c>
      <c r="Q170" s="75">
        <f t="shared" si="93"/>
        <v>43.563000000000002</v>
      </c>
      <c r="R170" s="75">
        <f t="shared" si="93"/>
        <v>46.043999999999997</v>
      </c>
      <c r="S170" s="75">
        <f t="shared" si="93"/>
        <v>47.871000000000002</v>
      </c>
      <c r="T170" s="75">
        <f t="shared" si="93"/>
        <v>45.963999999999999</v>
      </c>
      <c r="U170" s="75">
        <f t="shared" si="93"/>
        <v>48.033000000000001</v>
      </c>
      <c r="V170" s="75">
        <f t="shared" si="93"/>
        <v>49.954999999999998</v>
      </c>
      <c r="W170" s="75">
        <f t="shared" si="93"/>
        <v>50.43</v>
      </c>
      <c r="X170" s="75">
        <f t="shared" si="93"/>
        <v>44.792999999999999</v>
      </c>
      <c r="Y170" s="75">
        <f t="shared" si="93"/>
        <v>49.515000000000001</v>
      </c>
    </row>
    <row r="171" spans="2:25" hidden="1">
      <c r="B171" s="3" t="s">
        <v>359</v>
      </c>
      <c r="E171" s="25"/>
      <c r="M171" s="76">
        <f t="shared" ref="M171:R171" si="94">+M163/1000</f>
        <v>0.34799999999999998</v>
      </c>
      <c r="N171" s="76">
        <f t="shared" si="94"/>
        <v>0.40100000000000002</v>
      </c>
      <c r="O171" s="76">
        <f t="shared" si="94"/>
        <v>0.41799999999999998</v>
      </c>
      <c r="P171" s="76">
        <f t="shared" si="94"/>
        <v>0.43</v>
      </c>
      <c r="Q171" s="76">
        <f t="shared" si="94"/>
        <v>0.52100000000000002</v>
      </c>
      <c r="R171" s="76">
        <f t="shared" si="94"/>
        <v>0.44400000000000001</v>
      </c>
      <c r="S171" s="76">
        <f t="shared" ref="S171:X171" si="95">+S163/1000</f>
        <v>0.34899999999999998</v>
      </c>
      <c r="T171" s="76">
        <f t="shared" si="95"/>
        <v>0.33500000000000002</v>
      </c>
      <c r="U171" s="76">
        <f t="shared" si="95"/>
        <v>0.37</v>
      </c>
      <c r="V171" s="76">
        <f t="shared" si="95"/>
        <v>0.36499999999999999</v>
      </c>
      <c r="W171" s="76">
        <f t="shared" si="95"/>
        <v>0.35899999999999999</v>
      </c>
      <c r="X171" s="76">
        <f t="shared" si="95"/>
        <v>0.39500000000000002</v>
      </c>
      <c r="Y171" s="76">
        <f t="shared" ref="Y171" si="96">+Y163/1000</f>
        <v>0.45800000000000002</v>
      </c>
    </row>
    <row r="172" spans="2:25" hidden="1">
      <c r="B172" s="3" t="s">
        <v>360</v>
      </c>
      <c r="E172" s="25"/>
      <c r="M172" s="76">
        <f t="shared" ref="M172:R172" si="97">+(M164+M165)/1000</f>
        <v>10.193</v>
      </c>
      <c r="N172" s="76">
        <f t="shared" si="97"/>
        <v>10.583</v>
      </c>
      <c r="O172" s="76">
        <f t="shared" si="97"/>
        <v>10.76</v>
      </c>
      <c r="P172" s="76">
        <f t="shared" si="97"/>
        <v>11.366</v>
      </c>
      <c r="Q172" s="76">
        <f t="shared" si="97"/>
        <v>11.462</v>
      </c>
      <c r="R172" s="76">
        <f t="shared" si="97"/>
        <v>11.635999999999999</v>
      </c>
      <c r="S172" s="76">
        <f t="shared" ref="S172:X172" si="98">+(S164+S165)/1000</f>
        <v>11.779</v>
      </c>
      <c r="T172" s="76">
        <f t="shared" si="98"/>
        <v>12.297000000000001</v>
      </c>
      <c r="U172" s="76">
        <f t="shared" si="98"/>
        <v>12.814</v>
      </c>
      <c r="V172" s="76">
        <f t="shared" si="98"/>
        <v>13.295999999999999</v>
      </c>
      <c r="W172" s="76">
        <f t="shared" si="98"/>
        <v>13.375999999999999</v>
      </c>
      <c r="X172" s="76">
        <f t="shared" si="98"/>
        <v>14.355</v>
      </c>
      <c r="Y172" s="76">
        <f t="shared" ref="Y172" si="99">+(Y164+Y165)/1000</f>
        <v>13.961</v>
      </c>
    </row>
    <row r="173" spans="2:25" hidden="1">
      <c r="B173" s="78" t="s">
        <v>247</v>
      </c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9">
        <f t="shared" ref="M173:R173" si="100">+M170+M171+M172</f>
        <v>53.822999999999993</v>
      </c>
      <c r="N173" s="79">
        <f t="shared" si="100"/>
        <v>55.47</v>
      </c>
      <c r="O173" s="79">
        <f t="shared" si="100"/>
        <v>55.595999999999997</v>
      </c>
      <c r="P173" s="79">
        <f t="shared" si="100"/>
        <v>53.095999999999997</v>
      </c>
      <c r="Q173" s="79">
        <f t="shared" si="100"/>
        <v>55.546000000000006</v>
      </c>
      <c r="R173" s="79">
        <f t="shared" si="100"/>
        <v>58.123999999999995</v>
      </c>
      <c r="S173" s="79">
        <f t="shared" ref="S173:X173" si="101">+S170+S171+S172</f>
        <v>59.998999999999995</v>
      </c>
      <c r="T173" s="79">
        <f t="shared" si="101"/>
        <v>58.596000000000004</v>
      </c>
      <c r="U173" s="79">
        <f t="shared" si="101"/>
        <v>61.216999999999999</v>
      </c>
      <c r="V173" s="79">
        <f t="shared" si="101"/>
        <v>63.616</v>
      </c>
      <c r="W173" s="79">
        <f t="shared" si="101"/>
        <v>64.165000000000006</v>
      </c>
      <c r="X173" s="79">
        <f t="shared" si="101"/>
        <v>59.543000000000006</v>
      </c>
      <c r="Y173" s="79">
        <f t="shared" ref="Y173" si="102">+Y170+Y171+Y172</f>
        <v>63.933999999999997</v>
      </c>
    </row>
    <row r="174" spans="2:25" hidden="1">
      <c r="E174" s="25"/>
      <c r="P174" s="82">
        <f>+SUM(M173:P173)</f>
        <v>217.98499999999999</v>
      </c>
      <c r="Q174" s="82"/>
      <c r="R174" s="82"/>
      <c r="S174" s="82"/>
      <c r="T174" s="82"/>
    </row>
    <row r="175" spans="2:25">
      <c r="E175" s="25"/>
      <c r="P175" s="3">
        <v>7</v>
      </c>
    </row>
    <row r="176" spans="2:25">
      <c r="P176" s="82">
        <f>+SUM(P174:P175)</f>
        <v>224.98499999999999</v>
      </c>
    </row>
  </sheetData>
  <phoneticPr fontId="1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670A0-D171-4918-95BA-0F8456CE9179}">
  <dimension ref="B2:M176"/>
  <sheetViews>
    <sheetView showGridLines="0" topLeftCell="A112" zoomScale="70" zoomScaleNormal="70" workbookViewId="0">
      <selection activeCell="C142" sqref="C142"/>
    </sheetView>
  </sheetViews>
  <sheetFormatPr baseColWidth="10" defaultColWidth="12.453125" defaultRowHeight="14"/>
  <cols>
    <col min="1" max="1" width="5" style="3" customWidth="1"/>
    <col min="2" max="3" width="88.81640625" style="3" customWidth="1"/>
    <col min="4" max="8" width="12.1796875" style="3" bestFit="1" customWidth="1"/>
    <col min="9" max="9" width="12.1796875" style="3" customWidth="1"/>
    <col min="10" max="10" width="13.453125" style="3" customWidth="1"/>
    <col min="11" max="12" width="13.453125" style="3" bestFit="1" customWidth="1"/>
    <col min="13" max="16384" width="12.453125" style="3"/>
  </cols>
  <sheetData>
    <row r="2" spans="2:12" ht="14.5" thickBot="1">
      <c r="B2" s="1" t="s">
        <v>0</v>
      </c>
      <c r="C2" s="1"/>
      <c r="D2" s="2"/>
      <c r="E2" s="2"/>
      <c r="F2" s="2"/>
      <c r="G2" s="2"/>
      <c r="H2" s="2"/>
      <c r="I2" s="2"/>
      <c r="J2" s="2"/>
      <c r="K2" s="2"/>
      <c r="L2" s="2"/>
    </row>
    <row r="3" spans="2:12">
      <c r="B3" s="4" t="s">
        <v>35</v>
      </c>
      <c r="C3" s="4" t="s">
        <v>36</v>
      </c>
    </row>
    <row r="5" spans="2:12">
      <c r="B5" s="28" t="s">
        <v>8</v>
      </c>
      <c r="C5" s="28" t="s">
        <v>9</v>
      </c>
      <c r="D5" s="6" t="s">
        <v>1</v>
      </c>
      <c r="E5" s="6" t="s">
        <v>2</v>
      </c>
      <c r="F5" s="6" t="s">
        <v>3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207</v>
      </c>
      <c r="L5" s="6" t="s">
        <v>329</v>
      </c>
    </row>
    <row r="6" spans="2:12">
      <c r="B6" s="7" t="s">
        <v>10</v>
      </c>
      <c r="C6" s="7" t="s">
        <v>31</v>
      </c>
      <c r="D6" s="9"/>
      <c r="E6" s="8">
        <f>+E33</f>
        <v>134212</v>
      </c>
      <c r="F6" s="9">
        <f t="shared" ref="F6:L8" si="0">+F33-E33</f>
        <v>98192</v>
      </c>
      <c r="G6" s="9">
        <f t="shared" si="0"/>
        <v>125578</v>
      </c>
      <c r="H6" s="9">
        <f t="shared" si="0"/>
        <v>141906</v>
      </c>
      <c r="I6" s="8">
        <f>+I33</f>
        <v>130351</v>
      </c>
      <c r="J6" s="9">
        <f t="shared" si="0"/>
        <v>141276</v>
      </c>
      <c r="K6" s="9">
        <f t="shared" si="0"/>
        <v>143130</v>
      </c>
      <c r="L6" s="9">
        <f t="shared" si="0"/>
        <v>162922</v>
      </c>
    </row>
    <row r="7" spans="2:12">
      <c r="B7" s="7" t="s">
        <v>11</v>
      </c>
      <c r="C7" s="7" t="s">
        <v>32</v>
      </c>
      <c r="D7" s="9"/>
      <c r="E7" s="8">
        <f>+E34</f>
        <v>25432</v>
      </c>
      <c r="F7" s="9">
        <f t="shared" si="0"/>
        <v>3183</v>
      </c>
      <c r="G7" s="9">
        <f t="shared" si="0"/>
        <v>18536</v>
      </c>
      <c r="H7" s="9">
        <f t="shared" si="0"/>
        <v>12810</v>
      </c>
      <c r="I7" s="8">
        <f>+I34</f>
        <v>26836</v>
      </c>
      <c r="J7" s="9">
        <f t="shared" si="0"/>
        <v>30553</v>
      </c>
      <c r="K7" s="9">
        <f t="shared" si="0"/>
        <v>44482</v>
      </c>
      <c r="L7" s="9">
        <f t="shared" si="0"/>
        <v>50785</v>
      </c>
    </row>
    <row r="8" spans="2:12">
      <c r="B8" s="7" t="s">
        <v>12</v>
      </c>
      <c r="C8" s="7" t="s">
        <v>33</v>
      </c>
      <c r="D8" s="11"/>
      <c r="E8" s="10">
        <f>+E35</f>
        <v>3427</v>
      </c>
      <c r="F8" s="9">
        <f t="shared" si="0"/>
        <v>2285</v>
      </c>
      <c r="G8" s="9">
        <f t="shared" si="0"/>
        <v>2355</v>
      </c>
      <c r="H8" s="9">
        <f t="shared" si="0"/>
        <v>3103</v>
      </c>
      <c r="I8" s="10">
        <f>+I35</f>
        <v>3050</v>
      </c>
      <c r="J8" s="9">
        <f t="shared" si="0"/>
        <v>3506</v>
      </c>
      <c r="K8" s="9">
        <f t="shared" si="0"/>
        <v>3545</v>
      </c>
      <c r="L8" s="9">
        <f t="shared" si="0"/>
        <v>3740</v>
      </c>
    </row>
    <row r="9" spans="2:12">
      <c r="B9" s="12" t="s">
        <v>13</v>
      </c>
      <c r="C9" s="12" t="s">
        <v>34</v>
      </c>
      <c r="D9" s="13"/>
      <c r="E9" s="13">
        <f t="shared" ref="E9:L9" si="1">+SUM(E6:E8)</f>
        <v>163071</v>
      </c>
      <c r="F9" s="13">
        <f t="shared" si="1"/>
        <v>103660</v>
      </c>
      <c r="G9" s="13">
        <f t="shared" si="1"/>
        <v>146469</v>
      </c>
      <c r="H9" s="13">
        <f t="shared" si="1"/>
        <v>157819</v>
      </c>
      <c r="I9" s="13">
        <f t="shared" si="1"/>
        <v>160237</v>
      </c>
      <c r="J9" s="13">
        <f t="shared" si="1"/>
        <v>175335</v>
      </c>
      <c r="K9" s="13">
        <f t="shared" si="1"/>
        <v>191157</v>
      </c>
      <c r="L9" s="13">
        <f t="shared" si="1"/>
        <v>217447</v>
      </c>
    </row>
    <row r="10" spans="2:12">
      <c r="B10" s="7" t="s">
        <v>14</v>
      </c>
      <c r="C10" s="7" t="s">
        <v>37</v>
      </c>
      <c r="D10" s="9"/>
      <c r="E10" s="8">
        <f>+E37</f>
        <v>-91189</v>
      </c>
      <c r="F10" s="9">
        <f t="shared" ref="F10:L11" si="2">+F37-E37</f>
        <v>-65494</v>
      </c>
      <c r="G10" s="9">
        <f t="shared" si="2"/>
        <v>-85107</v>
      </c>
      <c r="H10" s="9">
        <f t="shared" si="2"/>
        <v>-97310</v>
      </c>
      <c r="I10" s="8">
        <f>+I37</f>
        <v>-86534</v>
      </c>
      <c r="J10" s="9">
        <f t="shared" si="2"/>
        <v>-92785</v>
      </c>
      <c r="K10" s="9">
        <f t="shared" si="2"/>
        <v>-97860</v>
      </c>
      <c r="L10" s="9">
        <f t="shared" si="2"/>
        <v>-103687</v>
      </c>
    </row>
    <row r="11" spans="2:12">
      <c r="B11" s="7" t="s">
        <v>15</v>
      </c>
      <c r="C11" s="7" t="s">
        <v>38</v>
      </c>
      <c r="D11" s="9"/>
      <c r="E11" s="8">
        <f>+E38</f>
        <v>-25432</v>
      </c>
      <c r="F11" s="9">
        <f t="shared" si="2"/>
        <v>-3183</v>
      </c>
      <c r="G11" s="9">
        <f t="shared" si="2"/>
        <v>-18536</v>
      </c>
      <c r="H11" s="9">
        <f t="shared" si="2"/>
        <v>-12810</v>
      </c>
      <c r="I11" s="8">
        <f>+I38</f>
        <v>-26836</v>
      </c>
      <c r="J11" s="9">
        <f t="shared" si="2"/>
        <v>-30553</v>
      </c>
      <c r="K11" s="9">
        <f t="shared" si="2"/>
        <v>-43985</v>
      </c>
      <c r="L11" s="9">
        <f t="shared" si="2"/>
        <v>-47191</v>
      </c>
    </row>
    <row r="12" spans="2:12">
      <c r="B12" s="12" t="s">
        <v>16</v>
      </c>
      <c r="C12" s="12" t="s">
        <v>39</v>
      </c>
      <c r="D12" s="13"/>
      <c r="E12" s="13">
        <f t="shared" ref="E12:L12" si="3">+SUM(E10:E11)</f>
        <v>-116621</v>
      </c>
      <c r="F12" s="13">
        <f t="shared" si="3"/>
        <v>-68677</v>
      </c>
      <c r="G12" s="13">
        <f t="shared" si="3"/>
        <v>-103643</v>
      </c>
      <c r="H12" s="13">
        <f t="shared" si="3"/>
        <v>-110120</v>
      </c>
      <c r="I12" s="13">
        <f t="shared" si="3"/>
        <v>-113370</v>
      </c>
      <c r="J12" s="13">
        <f t="shared" si="3"/>
        <v>-123338</v>
      </c>
      <c r="K12" s="13">
        <f t="shared" si="3"/>
        <v>-141845</v>
      </c>
      <c r="L12" s="13">
        <f t="shared" si="3"/>
        <v>-150878</v>
      </c>
    </row>
    <row r="13" spans="2:12">
      <c r="B13" s="12" t="s">
        <v>17</v>
      </c>
      <c r="C13" s="12" t="s">
        <v>40</v>
      </c>
      <c r="D13" s="13"/>
      <c r="E13" s="13">
        <f t="shared" ref="E13:L13" si="4">+E9+E12</f>
        <v>46450</v>
      </c>
      <c r="F13" s="13">
        <f t="shared" si="4"/>
        <v>34983</v>
      </c>
      <c r="G13" s="13">
        <f t="shared" si="4"/>
        <v>42826</v>
      </c>
      <c r="H13" s="13">
        <f t="shared" si="4"/>
        <v>47699</v>
      </c>
      <c r="I13" s="13">
        <f t="shared" si="4"/>
        <v>46867</v>
      </c>
      <c r="J13" s="13">
        <f t="shared" si="4"/>
        <v>51997</v>
      </c>
      <c r="K13" s="13">
        <f t="shared" si="4"/>
        <v>49312</v>
      </c>
      <c r="L13" s="13">
        <f t="shared" si="4"/>
        <v>66569</v>
      </c>
    </row>
    <row r="14" spans="2:12">
      <c r="B14" s="7" t="s">
        <v>18</v>
      </c>
      <c r="C14" s="7" t="s">
        <v>41</v>
      </c>
      <c r="D14" s="9"/>
      <c r="E14" s="8">
        <f>+E41</f>
        <v>-8666</v>
      </c>
      <c r="F14" s="9">
        <f t="shared" ref="F14:G16" si="5">+F41-E41</f>
        <v>-7577</v>
      </c>
      <c r="G14" s="9">
        <f t="shared" si="5"/>
        <v>-9360</v>
      </c>
      <c r="H14" s="9">
        <f>+H41-G41</f>
        <v>-11637</v>
      </c>
      <c r="I14" s="8">
        <f>+I41</f>
        <v>-9802</v>
      </c>
      <c r="J14" s="9">
        <f t="shared" ref="J14:L16" si="6">+J41-I41</f>
        <v>-9417</v>
      </c>
      <c r="K14" s="9">
        <f t="shared" si="6"/>
        <v>-6144</v>
      </c>
      <c r="L14" s="9">
        <f t="shared" si="6"/>
        <v>-12577</v>
      </c>
    </row>
    <row r="15" spans="2:12">
      <c r="B15" s="7" t="s">
        <v>19</v>
      </c>
      <c r="C15" s="7" t="s">
        <v>42</v>
      </c>
      <c r="D15" s="9"/>
      <c r="E15" s="8">
        <f>+E42</f>
        <v>-4904</v>
      </c>
      <c r="F15" s="9">
        <f t="shared" si="5"/>
        <v>-2929</v>
      </c>
      <c r="G15" s="9">
        <f t="shared" si="5"/>
        <v>-2339</v>
      </c>
      <c r="H15" s="9">
        <f>+H42-G42</f>
        <v>-3559</v>
      </c>
      <c r="I15" s="8">
        <f>+I42</f>
        <v>-3140</v>
      </c>
      <c r="J15" s="9">
        <f t="shared" si="6"/>
        <v>-2986</v>
      </c>
      <c r="K15" s="9">
        <f t="shared" si="6"/>
        <v>-5649</v>
      </c>
      <c r="L15" s="9">
        <f t="shared" si="6"/>
        <v>-4823</v>
      </c>
    </row>
    <row r="16" spans="2:12">
      <c r="B16" s="7" t="s">
        <v>20</v>
      </c>
      <c r="C16" s="7" t="s">
        <v>43</v>
      </c>
      <c r="D16" s="9"/>
      <c r="E16" s="8">
        <f>+E43</f>
        <v>76</v>
      </c>
      <c r="F16" s="9">
        <f t="shared" si="5"/>
        <v>28</v>
      </c>
      <c r="G16" s="9">
        <f t="shared" si="5"/>
        <v>63</v>
      </c>
      <c r="H16" s="9">
        <f>+H43-G43</f>
        <v>338</v>
      </c>
      <c r="I16" s="8">
        <f>+I43</f>
        <v>357</v>
      </c>
      <c r="J16" s="9">
        <f t="shared" si="6"/>
        <v>979</v>
      </c>
      <c r="K16" s="9">
        <f t="shared" si="6"/>
        <v>1603</v>
      </c>
      <c r="L16" s="9">
        <f t="shared" si="6"/>
        <v>-1374</v>
      </c>
    </row>
    <row r="17" spans="2:12">
      <c r="B17" s="12" t="s">
        <v>21</v>
      </c>
      <c r="C17" s="12" t="s">
        <v>44</v>
      </c>
      <c r="D17" s="13"/>
      <c r="E17" s="13">
        <f t="shared" ref="E17:L17" si="7">+SUM(E13:E16)</f>
        <v>32956</v>
      </c>
      <c r="F17" s="13">
        <f t="shared" si="7"/>
        <v>24505</v>
      </c>
      <c r="G17" s="13">
        <f t="shared" si="7"/>
        <v>31190</v>
      </c>
      <c r="H17" s="13">
        <f t="shared" si="7"/>
        <v>32841</v>
      </c>
      <c r="I17" s="13">
        <f t="shared" si="7"/>
        <v>34282</v>
      </c>
      <c r="J17" s="13">
        <f t="shared" si="7"/>
        <v>40573</v>
      </c>
      <c r="K17" s="13">
        <f t="shared" si="7"/>
        <v>39122</v>
      </c>
      <c r="L17" s="13">
        <f t="shared" si="7"/>
        <v>47795</v>
      </c>
    </row>
    <row r="18" spans="2:12">
      <c r="B18" s="7" t="s">
        <v>22</v>
      </c>
      <c r="C18" s="7" t="s">
        <v>45</v>
      </c>
      <c r="D18" s="9"/>
      <c r="E18" s="8">
        <f>+E45</f>
        <v>536</v>
      </c>
      <c r="F18" s="9">
        <f t="shared" ref="F18:G20" si="8">+F45-E45</f>
        <v>845</v>
      </c>
      <c r="G18" s="9">
        <f t="shared" si="8"/>
        <v>983</v>
      </c>
      <c r="H18" s="9">
        <f>+H45-G45</f>
        <v>869</v>
      </c>
      <c r="I18" s="8">
        <f>+I45</f>
        <v>926</v>
      </c>
      <c r="J18" s="9">
        <f t="shared" ref="J18:L20" si="9">+J45-I45</f>
        <v>465</v>
      </c>
      <c r="K18" s="9">
        <f t="shared" si="9"/>
        <v>864</v>
      </c>
      <c r="L18" s="9">
        <f t="shared" si="9"/>
        <v>149</v>
      </c>
    </row>
    <row r="19" spans="2:12">
      <c r="B19" s="7" t="s">
        <v>23</v>
      </c>
      <c r="C19" s="7" t="s">
        <v>46</v>
      </c>
      <c r="D19" s="9"/>
      <c r="E19" s="8">
        <f>+E46</f>
        <v>-6396</v>
      </c>
      <c r="F19" s="9">
        <f t="shared" si="8"/>
        <v>-7047</v>
      </c>
      <c r="G19" s="9">
        <f t="shared" si="8"/>
        <v>-6342</v>
      </c>
      <c r="H19" s="9">
        <f>+H46-G46</f>
        <v>-6379</v>
      </c>
      <c r="I19" s="8">
        <f>+I46</f>
        <v>-6617</v>
      </c>
      <c r="J19" s="9">
        <f t="shared" si="9"/>
        <v>-5748</v>
      </c>
      <c r="K19" s="9">
        <f t="shared" si="9"/>
        <v>-6351</v>
      </c>
      <c r="L19" s="9">
        <f t="shared" si="9"/>
        <v>-6506</v>
      </c>
    </row>
    <row r="20" spans="2:12">
      <c r="B20" s="7" t="s">
        <v>24</v>
      </c>
      <c r="C20" s="7" t="s">
        <v>47</v>
      </c>
      <c r="D20" s="9"/>
      <c r="E20" s="8">
        <f>+E47</f>
        <v>-1184</v>
      </c>
      <c r="F20" s="9">
        <f t="shared" si="8"/>
        <v>990</v>
      </c>
      <c r="G20" s="9">
        <f t="shared" si="8"/>
        <v>394</v>
      </c>
      <c r="H20" s="9">
        <f>+H47-G47</f>
        <v>-351</v>
      </c>
      <c r="I20" s="8">
        <f>+I47</f>
        <v>-347</v>
      </c>
      <c r="J20" s="9">
        <f t="shared" si="9"/>
        <v>286</v>
      </c>
      <c r="K20" s="9">
        <f t="shared" si="9"/>
        <v>-245</v>
      </c>
      <c r="L20" s="9">
        <f t="shared" si="9"/>
        <v>-234</v>
      </c>
    </row>
    <row r="21" spans="2:12">
      <c r="B21" s="12" t="s">
        <v>25</v>
      </c>
      <c r="C21" s="12" t="s">
        <v>48</v>
      </c>
      <c r="D21" s="13"/>
      <c r="E21" s="34">
        <f t="shared" ref="E21:L21" si="10">+SUM(E18:E20)</f>
        <v>-7044</v>
      </c>
      <c r="F21" s="13">
        <f t="shared" si="10"/>
        <v>-5212</v>
      </c>
      <c r="G21" s="13">
        <f t="shared" si="10"/>
        <v>-4965</v>
      </c>
      <c r="H21" s="13">
        <f t="shared" si="10"/>
        <v>-5861</v>
      </c>
      <c r="I21" s="34">
        <f t="shared" si="10"/>
        <v>-6038</v>
      </c>
      <c r="J21" s="13">
        <f t="shared" si="10"/>
        <v>-4997</v>
      </c>
      <c r="K21" s="13">
        <f t="shared" si="10"/>
        <v>-5732</v>
      </c>
      <c r="L21" s="13">
        <f t="shared" si="10"/>
        <v>-6591</v>
      </c>
    </row>
    <row r="22" spans="2:12">
      <c r="B22" s="12" t="s">
        <v>26</v>
      </c>
      <c r="C22" s="12" t="s">
        <v>49</v>
      </c>
      <c r="D22" s="13"/>
      <c r="E22" s="13">
        <f t="shared" ref="E22:L22" si="11">+E17+E21</f>
        <v>25912</v>
      </c>
      <c r="F22" s="13">
        <f t="shared" si="11"/>
        <v>19293</v>
      </c>
      <c r="G22" s="13">
        <f t="shared" si="11"/>
        <v>26225</v>
      </c>
      <c r="H22" s="13">
        <f t="shared" si="11"/>
        <v>26980</v>
      </c>
      <c r="I22" s="13">
        <f t="shared" si="11"/>
        <v>28244</v>
      </c>
      <c r="J22" s="13">
        <f t="shared" si="11"/>
        <v>35576</v>
      </c>
      <c r="K22" s="13">
        <f t="shared" si="11"/>
        <v>33390</v>
      </c>
      <c r="L22" s="13">
        <f t="shared" si="11"/>
        <v>41204</v>
      </c>
    </row>
    <row r="23" spans="2:12">
      <c r="B23" s="7" t="s">
        <v>27</v>
      </c>
      <c r="C23" s="7" t="s">
        <v>50</v>
      </c>
      <c r="D23" s="9"/>
      <c r="E23" s="8">
        <f>+E50</f>
        <v>-6618</v>
      </c>
      <c r="F23" s="9">
        <f>+F50-E50</f>
        <v>-5620</v>
      </c>
      <c r="G23" s="9">
        <f>+G50-F50</f>
        <v>-8514</v>
      </c>
      <c r="H23" s="9">
        <f>+H50-G50</f>
        <v>-8116</v>
      </c>
      <c r="I23" s="8">
        <f>+I50</f>
        <v>-8859</v>
      </c>
      <c r="J23" s="9">
        <f>+J50-I50</f>
        <v>-10576</v>
      </c>
      <c r="K23" s="9">
        <f>+K50-J50</f>
        <v>-10103</v>
      </c>
      <c r="L23" s="9">
        <f>+L50-K50</f>
        <v>-13181</v>
      </c>
    </row>
    <row r="24" spans="2:12">
      <c r="B24" s="14" t="s">
        <v>28</v>
      </c>
      <c r="C24" s="14" t="s">
        <v>51</v>
      </c>
      <c r="D24" s="15"/>
      <c r="E24" s="15">
        <f t="shared" ref="E24:L24" si="12">+E23+E22</f>
        <v>19294</v>
      </c>
      <c r="F24" s="15">
        <f t="shared" si="12"/>
        <v>13673</v>
      </c>
      <c r="G24" s="15">
        <f t="shared" si="12"/>
        <v>17711</v>
      </c>
      <c r="H24" s="15">
        <f t="shared" si="12"/>
        <v>18864</v>
      </c>
      <c r="I24" s="15">
        <f t="shared" si="12"/>
        <v>19385</v>
      </c>
      <c r="J24" s="15">
        <f t="shared" si="12"/>
        <v>25000</v>
      </c>
      <c r="K24" s="15">
        <f t="shared" si="12"/>
        <v>23287</v>
      </c>
      <c r="L24" s="15">
        <f t="shared" si="12"/>
        <v>28023</v>
      </c>
    </row>
    <row r="25" spans="2:12">
      <c r="B25" s="14" t="s">
        <v>29</v>
      </c>
      <c r="C25" s="14" t="s">
        <v>52</v>
      </c>
      <c r="D25" s="15"/>
      <c r="E25" s="15">
        <f>+E52</f>
        <v>-1333</v>
      </c>
      <c r="F25" s="15">
        <f>+F52-E52</f>
        <v>3552</v>
      </c>
      <c r="G25" s="15">
        <f>+G52-F52</f>
        <v>943</v>
      </c>
      <c r="H25" s="15">
        <f>+H52-G52</f>
        <v>1970</v>
      </c>
      <c r="I25" s="15">
        <f>+I52</f>
        <v>82</v>
      </c>
      <c r="J25" s="15">
        <f>+J52-I52</f>
        <v>-3233</v>
      </c>
      <c r="K25" s="15">
        <f>+K52-J52</f>
        <v>-7241</v>
      </c>
      <c r="L25" s="15">
        <f>+L52-K52</f>
        <v>4283</v>
      </c>
    </row>
    <row r="26" spans="2:12">
      <c r="B26" s="12" t="s">
        <v>30</v>
      </c>
      <c r="C26" s="12" t="s">
        <v>53</v>
      </c>
      <c r="D26" s="15"/>
      <c r="E26" s="15">
        <f t="shared" ref="E26:L26" si="13">+E24+E25</f>
        <v>17961</v>
      </c>
      <c r="F26" s="15">
        <f t="shared" si="13"/>
        <v>17225</v>
      </c>
      <c r="G26" s="15">
        <f t="shared" si="13"/>
        <v>18654</v>
      </c>
      <c r="H26" s="15">
        <f t="shared" si="13"/>
        <v>20834</v>
      </c>
      <c r="I26" s="15">
        <f t="shared" si="13"/>
        <v>19467</v>
      </c>
      <c r="J26" s="15">
        <f t="shared" si="13"/>
        <v>21767</v>
      </c>
      <c r="K26" s="15">
        <f t="shared" si="13"/>
        <v>16046</v>
      </c>
      <c r="L26" s="15">
        <f t="shared" si="13"/>
        <v>32306</v>
      </c>
    </row>
    <row r="27" spans="2:12">
      <c r="B27" s="7"/>
      <c r="C27" s="7"/>
      <c r="D27" s="9"/>
      <c r="E27" s="8"/>
      <c r="F27" s="9"/>
      <c r="G27" s="9"/>
      <c r="H27" s="9"/>
      <c r="I27" s="8"/>
      <c r="J27" s="9"/>
      <c r="K27" s="9"/>
      <c r="L27" s="9"/>
    </row>
    <row r="28" spans="2:12">
      <c r="B28" s="7"/>
      <c r="C28" s="7"/>
      <c r="D28" s="9"/>
      <c r="E28" s="8"/>
      <c r="F28" s="9"/>
      <c r="G28" s="9"/>
      <c r="H28" s="9"/>
      <c r="I28" s="8"/>
      <c r="J28" s="9"/>
      <c r="K28" s="9"/>
      <c r="L28" s="9"/>
    </row>
    <row r="29" spans="2:12">
      <c r="B29" s="7"/>
      <c r="C29" s="7"/>
      <c r="D29" s="9"/>
      <c r="E29" s="8"/>
      <c r="F29" s="9"/>
      <c r="G29" s="9"/>
      <c r="H29" s="9"/>
      <c r="I29" s="8"/>
      <c r="J29" s="9"/>
      <c r="K29" s="9"/>
      <c r="L29" s="9"/>
    </row>
    <row r="32" spans="2:12">
      <c r="B32" s="28" t="s">
        <v>201</v>
      </c>
      <c r="C32" s="28" t="s">
        <v>202</v>
      </c>
      <c r="D32" s="6" t="s">
        <v>1</v>
      </c>
      <c r="E32" s="6" t="s">
        <v>2</v>
      </c>
      <c r="F32" s="6" t="s">
        <v>3</v>
      </c>
      <c r="G32" s="6" t="s">
        <v>4</v>
      </c>
      <c r="H32" s="6" t="s">
        <v>5</v>
      </c>
      <c r="I32" s="6" t="s">
        <v>6</v>
      </c>
      <c r="J32" s="6" t="s">
        <v>7</v>
      </c>
      <c r="K32" s="6" t="s">
        <v>207</v>
      </c>
      <c r="L32" s="6" t="s">
        <v>329</v>
      </c>
    </row>
    <row r="33" spans="2:12">
      <c r="B33" s="7" t="s">
        <v>10</v>
      </c>
      <c r="C33" s="7" t="s">
        <v>31</v>
      </c>
      <c r="D33" s="32">
        <v>589111</v>
      </c>
      <c r="E33" s="32">
        <v>134212</v>
      </c>
      <c r="F33" s="32">
        <v>232404</v>
      </c>
      <c r="G33" s="32">
        <v>357982</v>
      </c>
      <c r="H33" s="32">
        <v>499888</v>
      </c>
      <c r="I33" s="32">
        <v>130351</v>
      </c>
      <c r="J33" s="32">
        <v>271627</v>
      </c>
      <c r="K33" s="32">
        <v>414757</v>
      </c>
      <c r="L33" s="32">
        <v>577679</v>
      </c>
    </row>
    <row r="34" spans="2:12">
      <c r="B34" s="7" t="s">
        <v>11</v>
      </c>
      <c r="C34" s="7" t="s">
        <v>32</v>
      </c>
      <c r="D34" s="32">
        <v>118157</v>
      </c>
      <c r="E34" s="32">
        <v>25432</v>
      </c>
      <c r="F34" s="32">
        <v>28615</v>
      </c>
      <c r="G34" s="32">
        <v>47151</v>
      </c>
      <c r="H34" s="32">
        <v>59961</v>
      </c>
      <c r="I34" s="32">
        <v>26836</v>
      </c>
      <c r="J34" s="32">
        <v>57389</v>
      </c>
      <c r="K34" s="32">
        <v>101871</v>
      </c>
      <c r="L34" s="32">
        <v>152656</v>
      </c>
    </row>
    <row r="35" spans="2:12">
      <c r="B35" s="7" t="s">
        <v>12</v>
      </c>
      <c r="C35" s="7" t="s">
        <v>33</v>
      </c>
      <c r="D35" s="33">
        <v>10593</v>
      </c>
      <c r="E35" s="33">
        <v>3427</v>
      </c>
      <c r="F35" s="33">
        <v>5712</v>
      </c>
      <c r="G35" s="33">
        <v>8067</v>
      </c>
      <c r="H35" s="33">
        <v>11170</v>
      </c>
      <c r="I35" s="33">
        <v>3050</v>
      </c>
      <c r="J35" s="33">
        <v>6556</v>
      </c>
      <c r="K35" s="33">
        <v>10101</v>
      </c>
      <c r="L35" s="33">
        <v>13841</v>
      </c>
    </row>
    <row r="36" spans="2:12">
      <c r="B36" s="12" t="s">
        <v>13</v>
      </c>
      <c r="C36" s="12" t="s">
        <v>34</v>
      </c>
      <c r="D36" s="13">
        <f t="shared" ref="D36:L36" si="14">+SUM(D33:D35)</f>
        <v>717861</v>
      </c>
      <c r="E36" s="13">
        <f t="shared" si="14"/>
        <v>163071</v>
      </c>
      <c r="F36" s="13">
        <f t="shared" si="14"/>
        <v>266731</v>
      </c>
      <c r="G36" s="13">
        <f t="shared" si="14"/>
        <v>413200</v>
      </c>
      <c r="H36" s="13">
        <f t="shared" si="14"/>
        <v>571019</v>
      </c>
      <c r="I36" s="13">
        <f t="shared" si="14"/>
        <v>160237</v>
      </c>
      <c r="J36" s="13">
        <f t="shared" si="14"/>
        <v>335572</v>
      </c>
      <c r="K36" s="13">
        <f t="shared" si="14"/>
        <v>526729</v>
      </c>
      <c r="L36" s="13">
        <f t="shared" si="14"/>
        <v>744176</v>
      </c>
    </row>
    <row r="37" spans="2:12">
      <c r="B37" s="7" t="s">
        <v>14</v>
      </c>
      <c r="C37" s="7" t="s">
        <v>37</v>
      </c>
      <c r="D37" s="33">
        <v>-405551</v>
      </c>
      <c r="E37" s="33">
        <v>-91189</v>
      </c>
      <c r="F37" s="33">
        <v>-156683</v>
      </c>
      <c r="G37" s="33">
        <v>-241790</v>
      </c>
      <c r="H37" s="33">
        <v>-339100</v>
      </c>
      <c r="I37" s="33">
        <v>-86534</v>
      </c>
      <c r="J37" s="33">
        <v>-179319</v>
      </c>
      <c r="K37" s="33">
        <v>-277179</v>
      </c>
      <c r="L37" s="33">
        <v>-380866</v>
      </c>
    </row>
    <row r="38" spans="2:12">
      <c r="B38" s="7" t="s">
        <v>15</v>
      </c>
      <c r="C38" s="7" t="s">
        <v>38</v>
      </c>
      <c r="D38" s="33">
        <v>-118157</v>
      </c>
      <c r="E38" s="33">
        <v>-25432</v>
      </c>
      <c r="F38" s="33">
        <v>-28615</v>
      </c>
      <c r="G38" s="33">
        <v>-47151</v>
      </c>
      <c r="H38" s="33">
        <v>-59961</v>
      </c>
      <c r="I38" s="33">
        <v>-26836</v>
      </c>
      <c r="J38" s="33">
        <v>-57389</v>
      </c>
      <c r="K38" s="33">
        <v>-101374</v>
      </c>
      <c r="L38" s="33">
        <v>-148565</v>
      </c>
    </row>
    <row r="39" spans="2:12">
      <c r="B39" s="12" t="s">
        <v>16</v>
      </c>
      <c r="C39" s="12" t="s">
        <v>39</v>
      </c>
      <c r="D39" s="13">
        <f t="shared" ref="D39:L39" si="15">+SUM(D37:D38)</f>
        <v>-523708</v>
      </c>
      <c r="E39" s="13">
        <f t="shared" si="15"/>
        <v>-116621</v>
      </c>
      <c r="F39" s="13">
        <f t="shared" si="15"/>
        <v>-185298</v>
      </c>
      <c r="G39" s="13">
        <f t="shared" si="15"/>
        <v>-288941</v>
      </c>
      <c r="H39" s="13">
        <f t="shared" si="15"/>
        <v>-399061</v>
      </c>
      <c r="I39" s="13">
        <f t="shared" si="15"/>
        <v>-113370</v>
      </c>
      <c r="J39" s="13">
        <f t="shared" si="15"/>
        <v>-236708</v>
      </c>
      <c r="K39" s="13">
        <f t="shared" si="15"/>
        <v>-378553</v>
      </c>
      <c r="L39" s="13">
        <f t="shared" si="15"/>
        <v>-529431</v>
      </c>
    </row>
    <row r="40" spans="2:12">
      <c r="B40" s="12" t="s">
        <v>17</v>
      </c>
      <c r="C40" s="12" t="s">
        <v>40</v>
      </c>
      <c r="D40" s="13">
        <f t="shared" ref="D40:L40" si="16">+D36+D39</f>
        <v>194153</v>
      </c>
      <c r="E40" s="13">
        <f t="shared" si="16"/>
        <v>46450</v>
      </c>
      <c r="F40" s="13">
        <f t="shared" si="16"/>
        <v>81433</v>
      </c>
      <c r="G40" s="13">
        <f t="shared" si="16"/>
        <v>124259</v>
      </c>
      <c r="H40" s="13">
        <f t="shared" si="16"/>
        <v>171958</v>
      </c>
      <c r="I40" s="13">
        <f t="shared" si="16"/>
        <v>46867</v>
      </c>
      <c r="J40" s="13">
        <f t="shared" si="16"/>
        <v>98864</v>
      </c>
      <c r="K40" s="13">
        <f t="shared" si="16"/>
        <v>148176</v>
      </c>
      <c r="L40" s="13">
        <f t="shared" si="16"/>
        <v>214745</v>
      </c>
    </row>
    <row r="41" spans="2:12">
      <c r="B41" s="7" t="s">
        <v>18</v>
      </c>
      <c r="C41" s="7" t="s">
        <v>41</v>
      </c>
      <c r="D41" s="33">
        <v>-40675</v>
      </c>
      <c r="E41" s="33">
        <v>-8666</v>
      </c>
      <c r="F41" s="33">
        <v>-16243</v>
      </c>
      <c r="G41" s="33">
        <v>-25603</v>
      </c>
      <c r="H41" s="33">
        <v>-37240</v>
      </c>
      <c r="I41" s="33">
        <v>-9802</v>
      </c>
      <c r="J41" s="33">
        <v>-19219</v>
      </c>
      <c r="K41" s="33">
        <v>-25363</v>
      </c>
      <c r="L41" s="33">
        <v>-37940</v>
      </c>
    </row>
    <row r="42" spans="2:12">
      <c r="B42" s="7" t="s">
        <v>19</v>
      </c>
      <c r="C42" s="7" t="s">
        <v>42</v>
      </c>
      <c r="D42" s="33">
        <v>-15552</v>
      </c>
      <c r="E42" s="33">
        <v>-4904</v>
      </c>
      <c r="F42" s="33">
        <v>-7833</v>
      </c>
      <c r="G42" s="33">
        <v>-10172</v>
      </c>
      <c r="H42" s="33">
        <v>-13731</v>
      </c>
      <c r="I42" s="33">
        <v>-3140</v>
      </c>
      <c r="J42" s="33">
        <v>-6126</v>
      </c>
      <c r="K42" s="33">
        <v>-11775</v>
      </c>
      <c r="L42" s="33">
        <v>-16598</v>
      </c>
    </row>
    <row r="43" spans="2:12">
      <c r="B43" s="7" t="s">
        <v>20</v>
      </c>
      <c r="C43" s="7" t="s">
        <v>43</v>
      </c>
      <c r="D43" s="33">
        <v>1391</v>
      </c>
      <c r="E43" s="33">
        <v>76</v>
      </c>
      <c r="F43" s="33">
        <v>104</v>
      </c>
      <c r="G43" s="33">
        <v>167</v>
      </c>
      <c r="H43" s="33">
        <v>505</v>
      </c>
      <c r="I43" s="33">
        <v>357</v>
      </c>
      <c r="J43" s="33">
        <v>1336</v>
      </c>
      <c r="K43" s="33">
        <v>2939</v>
      </c>
      <c r="L43" s="33">
        <v>1565</v>
      </c>
    </row>
    <row r="44" spans="2:12">
      <c r="B44" s="12" t="s">
        <v>21</v>
      </c>
      <c r="C44" s="12" t="s">
        <v>44</v>
      </c>
      <c r="D44" s="13">
        <f t="shared" ref="D44:L44" si="17">+SUM(D40:D43)</f>
        <v>139317</v>
      </c>
      <c r="E44" s="13">
        <f t="shared" si="17"/>
        <v>32956</v>
      </c>
      <c r="F44" s="13">
        <f t="shared" si="17"/>
        <v>57461</v>
      </c>
      <c r="G44" s="13">
        <f t="shared" si="17"/>
        <v>88651</v>
      </c>
      <c r="H44" s="13">
        <f t="shared" si="17"/>
        <v>121492</v>
      </c>
      <c r="I44" s="13">
        <f t="shared" si="17"/>
        <v>34282</v>
      </c>
      <c r="J44" s="13">
        <f t="shared" si="17"/>
        <v>74855</v>
      </c>
      <c r="K44" s="13">
        <f t="shared" si="17"/>
        <v>113977</v>
      </c>
      <c r="L44" s="13">
        <f t="shared" si="17"/>
        <v>161772</v>
      </c>
    </row>
    <row r="45" spans="2:12">
      <c r="B45" s="7" t="s">
        <v>22</v>
      </c>
      <c r="C45" s="7" t="s">
        <v>45</v>
      </c>
      <c r="D45" s="33">
        <v>1675</v>
      </c>
      <c r="E45" s="33">
        <v>536</v>
      </c>
      <c r="F45" s="33">
        <v>1381</v>
      </c>
      <c r="G45" s="33">
        <v>2364</v>
      </c>
      <c r="H45" s="33">
        <v>3233</v>
      </c>
      <c r="I45" s="33">
        <v>926</v>
      </c>
      <c r="J45" s="33">
        <v>1391</v>
      </c>
      <c r="K45" s="33">
        <v>2255</v>
      </c>
      <c r="L45" s="33">
        <v>2404</v>
      </c>
    </row>
    <row r="46" spans="2:12">
      <c r="B46" s="7" t="s">
        <v>23</v>
      </c>
      <c r="C46" s="7" t="s">
        <v>46</v>
      </c>
      <c r="D46" s="33">
        <v>-22802</v>
      </c>
      <c r="E46" s="33">
        <v>-6396</v>
      </c>
      <c r="F46" s="33">
        <v>-13443</v>
      </c>
      <c r="G46" s="33">
        <v>-19785</v>
      </c>
      <c r="H46" s="33">
        <v>-26164</v>
      </c>
      <c r="I46" s="33">
        <v>-6617</v>
      </c>
      <c r="J46" s="33">
        <v>-12365</v>
      </c>
      <c r="K46" s="33">
        <v>-18716</v>
      </c>
      <c r="L46" s="33">
        <v>-25222</v>
      </c>
    </row>
    <row r="47" spans="2:12">
      <c r="B47" s="7" t="s">
        <v>24</v>
      </c>
      <c r="C47" s="7" t="s">
        <v>47</v>
      </c>
      <c r="D47" s="33">
        <v>237</v>
      </c>
      <c r="E47" s="33">
        <v>-1184</v>
      </c>
      <c r="F47" s="33">
        <v>-194</v>
      </c>
      <c r="G47" s="33">
        <v>200</v>
      </c>
      <c r="H47" s="33">
        <v>-151</v>
      </c>
      <c r="I47" s="33">
        <v>-347</v>
      </c>
      <c r="J47" s="33">
        <v>-61</v>
      </c>
      <c r="K47" s="33">
        <v>-306</v>
      </c>
      <c r="L47" s="33">
        <v>-540</v>
      </c>
    </row>
    <row r="48" spans="2:12">
      <c r="B48" s="12" t="s">
        <v>25</v>
      </c>
      <c r="C48" s="12" t="s">
        <v>48</v>
      </c>
      <c r="D48" s="13">
        <f t="shared" ref="D48:J48" si="18">+SUM(D45:D47)</f>
        <v>-20890</v>
      </c>
      <c r="E48" s="13">
        <f t="shared" si="18"/>
        <v>-7044</v>
      </c>
      <c r="F48" s="13">
        <f t="shared" si="18"/>
        <v>-12256</v>
      </c>
      <c r="G48" s="13">
        <f t="shared" si="18"/>
        <v>-17221</v>
      </c>
      <c r="H48" s="13">
        <f t="shared" si="18"/>
        <v>-23082</v>
      </c>
      <c r="I48" s="13">
        <f t="shared" si="18"/>
        <v>-6038</v>
      </c>
      <c r="J48" s="13">
        <f t="shared" si="18"/>
        <v>-11035</v>
      </c>
      <c r="K48" s="13">
        <f>+SUM(K45:K47)</f>
        <v>-16767</v>
      </c>
      <c r="L48" s="13">
        <f>+SUM(L45:L47)</f>
        <v>-23358</v>
      </c>
    </row>
    <row r="49" spans="2:12">
      <c r="B49" s="12" t="s">
        <v>26</v>
      </c>
      <c r="C49" s="12" t="s">
        <v>49</v>
      </c>
      <c r="D49" s="13">
        <f t="shared" ref="D49:J49" si="19">+D44+D48</f>
        <v>118427</v>
      </c>
      <c r="E49" s="13">
        <f t="shared" si="19"/>
        <v>25912</v>
      </c>
      <c r="F49" s="13">
        <f t="shared" si="19"/>
        <v>45205</v>
      </c>
      <c r="G49" s="13">
        <f t="shared" si="19"/>
        <v>71430</v>
      </c>
      <c r="H49" s="13">
        <f t="shared" si="19"/>
        <v>98410</v>
      </c>
      <c r="I49" s="13">
        <f t="shared" si="19"/>
        <v>28244</v>
      </c>
      <c r="J49" s="13">
        <f t="shared" si="19"/>
        <v>63820</v>
      </c>
      <c r="K49" s="13">
        <f>+K44+K48</f>
        <v>97210</v>
      </c>
      <c r="L49" s="13">
        <f>+L44+L48</f>
        <v>138414</v>
      </c>
    </row>
    <row r="50" spans="2:12">
      <c r="B50" s="7" t="s">
        <v>27</v>
      </c>
      <c r="C50" s="7" t="s">
        <v>50</v>
      </c>
      <c r="D50" s="32">
        <v>-35768</v>
      </c>
      <c r="E50" s="32">
        <v>-6618</v>
      </c>
      <c r="F50" s="32">
        <v>-12238</v>
      </c>
      <c r="G50" s="32">
        <v>-20752</v>
      </c>
      <c r="H50" s="32">
        <v>-28868</v>
      </c>
      <c r="I50" s="32">
        <v>-8859</v>
      </c>
      <c r="J50" s="32">
        <v>-19435</v>
      </c>
      <c r="K50" s="32">
        <v>-29538</v>
      </c>
      <c r="L50" s="32">
        <v>-42719</v>
      </c>
    </row>
    <row r="51" spans="2:12">
      <c r="B51" s="14" t="s">
        <v>28</v>
      </c>
      <c r="C51" s="14" t="s">
        <v>51</v>
      </c>
      <c r="D51" s="15">
        <f t="shared" ref="D51:L51" si="20">+D50+D49</f>
        <v>82659</v>
      </c>
      <c r="E51" s="15">
        <f t="shared" si="20"/>
        <v>19294</v>
      </c>
      <c r="F51" s="15">
        <f t="shared" si="20"/>
        <v>32967</v>
      </c>
      <c r="G51" s="15">
        <f t="shared" si="20"/>
        <v>50678</v>
      </c>
      <c r="H51" s="15">
        <f t="shared" si="20"/>
        <v>69542</v>
      </c>
      <c r="I51" s="15">
        <f t="shared" si="20"/>
        <v>19385</v>
      </c>
      <c r="J51" s="15">
        <f t="shared" si="20"/>
        <v>44385</v>
      </c>
      <c r="K51" s="15">
        <f t="shared" si="20"/>
        <v>67672</v>
      </c>
      <c r="L51" s="15">
        <f t="shared" si="20"/>
        <v>95695</v>
      </c>
    </row>
    <row r="52" spans="2:12">
      <c r="B52" s="14" t="s">
        <v>29</v>
      </c>
      <c r="C52" s="14" t="s">
        <v>52</v>
      </c>
      <c r="D52" s="15">
        <v>-4008</v>
      </c>
      <c r="E52" s="15">
        <v>-1333</v>
      </c>
      <c r="F52" s="15">
        <v>2219</v>
      </c>
      <c r="G52" s="15">
        <v>3162</v>
      </c>
      <c r="H52" s="15">
        <v>5132</v>
      </c>
      <c r="I52" s="15">
        <v>82</v>
      </c>
      <c r="J52" s="15">
        <v>-3151</v>
      </c>
      <c r="K52" s="15">
        <v>-10392</v>
      </c>
      <c r="L52" s="15">
        <v>-6109</v>
      </c>
    </row>
    <row r="53" spans="2:12">
      <c r="B53" s="12" t="s">
        <v>30</v>
      </c>
      <c r="C53" s="12" t="s">
        <v>53</v>
      </c>
      <c r="D53" s="15">
        <f t="shared" ref="D53:L53" si="21">+D51+D52</f>
        <v>78651</v>
      </c>
      <c r="E53" s="15">
        <f t="shared" si="21"/>
        <v>17961</v>
      </c>
      <c r="F53" s="15">
        <f t="shared" si="21"/>
        <v>35186</v>
      </c>
      <c r="G53" s="15">
        <f t="shared" si="21"/>
        <v>53840</v>
      </c>
      <c r="H53" s="15">
        <f t="shared" si="21"/>
        <v>74674</v>
      </c>
      <c r="I53" s="15">
        <f t="shared" si="21"/>
        <v>19467</v>
      </c>
      <c r="J53" s="15">
        <f t="shared" si="21"/>
        <v>41234</v>
      </c>
      <c r="K53" s="15">
        <f t="shared" si="21"/>
        <v>57280</v>
      </c>
      <c r="L53" s="15">
        <f t="shared" si="21"/>
        <v>89586</v>
      </c>
    </row>
    <row r="54" spans="2:12">
      <c r="B54" s="7"/>
      <c r="C54" s="7"/>
      <c r="D54" s="9"/>
      <c r="E54" s="8"/>
      <c r="F54" s="9"/>
      <c r="G54" s="9"/>
      <c r="H54" s="9"/>
      <c r="I54" s="8"/>
      <c r="J54" s="9"/>
      <c r="K54" s="9"/>
      <c r="L54" s="9"/>
    </row>
    <row r="55" spans="2:12">
      <c r="B55" s="7"/>
      <c r="C55" s="7"/>
      <c r="D55" s="9"/>
      <c r="E55" s="8"/>
      <c r="F55" s="9"/>
      <c r="G55" s="9"/>
      <c r="H55" s="9"/>
      <c r="I55" s="8"/>
      <c r="J55" s="9"/>
      <c r="K55" s="9"/>
      <c r="L55" s="9"/>
    </row>
    <row r="56" spans="2:12">
      <c r="B56" s="7"/>
      <c r="C56" s="7"/>
      <c r="D56" s="9"/>
      <c r="E56" s="8"/>
      <c r="F56" s="9"/>
      <c r="G56" s="9"/>
      <c r="H56" s="9"/>
      <c r="I56" s="8"/>
      <c r="J56" s="9"/>
      <c r="K56" s="9"/>
      <c r="L56" s="9"/>
    </row>
    <row r="59" spans="2:12">
      <c r="B59" s="28" t="s">
        <v>54</v>
      </c>
      <c r="C59" s="28" t="s">
        <v>55</v>
      </c>
      <c r="D59" s="29">
        <v>43800</v>
      </c>
      <c r="E59" s="29">
        <v>43891</v>
      </c>
      <c r="F59" s="29">
        <v>43983</v>
      </c>
      <c r="G59" s="29">
        <v>44075</v>
      </c>
      <c r="H59" s="29">
        <v>44166</v>
      </c>
      <c r="I59" s="29">
        <v>44256</v>
      </c>
      <c r="J59" s="29">
        <v>44348</v>
      </c>
      <c r="K59" s="29">
        <v>44440</v>
      </c>
      <c r="L59" s="29">
        <v>44531</v>
      </c>
    </row>
    <row r="60" spans="2:12">
      <c r="B60" s="3" t="s">
        <v>56</v>
      </c>
      <c r="C60" s="3" t="s">
        <v>57</v>
      </c>
      <c r="D60" s="16"/>
      <c r="E60" s="16"/>
      <c r="F60" s="16"/>
      <c r="G60" s="17"/>
      <c r="H60" s="18"/>
      <c r="I60" s="16"/>
      <c r="J60" s="16"/>
      <c r="K60" s="16"/>
      <c r="L60" s="16"/>
    </row>
    <row r="61" spans="2:12">
      <c r="B61" s="7" t="s">
        <v>58</v>
      </c>
      <c r="C61" s="7" t="s">
        <v>59</v>
      </c>
      <c r="D61" s="16"/>
      <c r="E61" s="16"/>
      <c r="F61" s="16"/>
      <c r="G61" s="17"/>
      <c r="H61" s="18"/>
      <c r="I61" s="16"/>
      <c r="J61" s="16"/>
      <c r="K61" s="16"/>
      <c r="L61" s="16"/>
    </row>
    <row r="62" spans="2:12">
      <c r="B62" s="22" t="s">
        <v>60</v>
      </c>
      <c r="C62" s="22" t="s">
        <v>61</v>
      </c>
      <c r="D62" s="33">
        <v>11805</v>
      </c>
      <c r="E62" s="33">
        <v>33774</v>
      </c>
      <c r="F62" s="33">
        <v>68558</v>
      </c>
      <c r="G62" s="33">
        <v>130831</v>
      </c>
      <c r="H62" s="33">
        <v>23405</v>
      </c>
      <c r="I62" s="33">
        <v>36763</v>
      </c>
      <c r="J62" s="33">
        <v>95106</v>
      </c>
      <c r="K62" s="33">
        <v>55459</v>
      </c>
      <c r="L62" s="33">
        <v>87337</v>
      </c>
    </row>
    <row r="63" spans="2:12">
      <c r="B63" s="22" t="s">
        <v>62</v>
      </c>
      <c r="C63" s="22" t="s">
        <v>63</v>
      </c>
      <c r="D63" s="33">
        <v>124023</v>
      </c>
      <c r="E63" s="33">
        <v>117167</v>
      </c>
      <c r="F63" s="33">
        <v>143702</v>
      </c>
      <c r="G63" s="33">
        <v>133477</v>
      </c>
      <c r="H63" s="33">
        <v>130999</v>
      </c>
      <c r="I63" s="33">
        <v>121767</v>
      </c>
      <c r="J63" s="33">
        <v>127680</v>
      </c>
      <c r="K63" s="33">
        <v>152130</v>
      </c>
      <c r="L63" s="33">
        <v>171204</v>
      </c>
    </row>
    <row r="64" spans="2:12">
      <c r="B64" s="22" t="s">
        <v>64</v>
      </c>
      <c r="C64" s="22" t="s">
        <v>65</v>
      </c>
      <c r="D64" s="33">
        <v>490</v>
      </c>
      <c r="E64" s="33">
        <v>522</v>
      </c>
      <c r="F64" s="33">
        <v>620</v>
      </c>
      <c r="G64" s="33">
        <v>767</v>
      </c>
      <c r="H64" s="33">
        <v>856</v>
      </c>
      <c r="I64" s="33">
        <v>482</v>
      </c>
      <c r="J64" s="33">
        <v>478</v>
      </c>
      <c r="K64" s="33">
        <v>249</v>
      </c>
      <c r="L64" s="33">
        <v>272</v>
      </c>
    </row>
    <row r="65" spans="2:12">
      <c r="B65" s="22" t="s">
        <v>68</v>
      </c>
      <c r="C65" s="22" t="s">
        <v>69</v>
      </c>
      <c r="D65" s="33">
        <v>0</v>
      </c>
      <c r="E65" s="33">
        <v>0</v>
      </c>
      <c r="F65" s="33">
        <v>0</v>
      </c>
      <c r="G65" s="33">
        <v>14</v>
      </c>
      <c r="H65" s="33">
        <v>0</v>
      </c>
      <c r="I65" s="33">
        <v>14</v>
      </c>
      <c r="J65" s="33">
        <v>45</v>
      </c>
      <c r="K65" s="33">
        <v>43</v>
      </c>
      <c r="L65" s="33">
        <v>43</v>
      </c>
    </row>
    <row r="66" spans="2:12">
      <c r="B66" s="22" t="s">
        <v>66</v>
      </c>
      <c r="C66" s="22" t="s">
        <v>67</v>
      </c>
      <c r="D66" s="33">
        <v>16445</v>
      </c>
      <c r="E66" s="33">
        <v>16203</v>
      </c>
      <c r="F66" s="33">
        <v>17609</v>
      </c>
      <c r="G66" s="33">
        <v>18106</v>
      </c>
      <c r="H66" s="33">
        <v>15630</v>
      </c>
      <c r="I66" s="33">
        <v>14887</v>
      </c>
      <c r="J66" s="33">
        <v>14107</v>
      </c>
      <c r="K66" s="33">
        <v>13673</v>
      </c>
      <c r="L66" s="33">
        <v>16655</v>
      </c>
    </row>
    <row r="67" spans="2:12">
      <c r="B67" s="22" t="s">
        <v>128</v>
      </c>
      <c r="C67" s="22" t="s">
        <v>129</v>
      </c>
      <c r="D67" s="33">
        <v>744</v>
      </c>
      <c r="E67" s="33">
        <v>1229</v>
      </c>
      <c r="F67" s="33">
        <v>3273</v>
      </c>
      <c r="G67" s="33">
        <v>2200</v>
      </c>
      <c r="H67" s="33">
        <v>1220</v>
      </c>
      <c r="I67" s="33">
        <v>2720</v>
      </c>
      <c r="J67" s="33">
        <v>4209</v>
      </c>
      <c r="K67" s="33">
        <v>6246</v>
      </c>
      <c r="L67" s="33">
        <v>1765</v>
      </c>
    </row>
    <row r="68" spans="2:12">
      <c r="B68" s="23" t="s">
        <v>70</v>
      </c>
      <c r="C68" s="23" t="s">
        <v>71</v>
      </c>
      <c r="D68" s="15">
        <f>+SUM(D62:D67)</f>
        <v>153507</v>
      </c>
      <c r="E68" s="15">
        <f t="shared" ref="E68:L68" si="22">+SUM(E62:E67)</f>
        <v>168895</v>
      </c>
      <c r="F68" s="15">
        <f t="shared" si="22"/>
        <v>233762</v>
      </c>
      <c r="G68" s="15">
        <f t="shared" si="22"/>
        <v>285395</v>
      </c>
      <c r="H68" s="15">
        <f t="shared" si="22"/>
        <v>172110</v>
      </c>
      <c r="I68" s="15">
        <f t="shared" si="22"/>
        <v>176633</v>
      </c>
      <c r="J68" s="15">
        <f t="shared" si="22"/>
        <v>241625</v>
      </c>
      <c r="K68" s="15">
        <f t="shared" si="22"/>
        <v>227800</v>
      </c>
      <c r="L68" s="15">
        <f t="shared" si="22"/>
        <v>277276</v>
      </c>
    </row>
    <row r="69" spans="2:12">
      <c r="B69" s="7" t="s">
        <v>72</v>
      </c>
      <c r="C69" s="7" t="s">
        <v>73</v>
      </c>
      <c r="D69" s="17"/>
      <c r="E69" s="17"/>
      <c r="F69" s="17"/>
      <c r="G69" s="17"/>
      <c r="H69" s="17"/>
      <c r="I69" s="17"/>
      <c r="J69" s="17"/>
      <c r="K69" s="17"/>
      <c r="L69" s="17"/>
    </row>
    <row r="70" spans="2:12">
      <c r="B70" s="22" t="s">
        <v>62</v>
      </c>
      <c r="C70" s="22" t="s">
        <v>76</v>
      </c>
      <c r="D70" s="33">
        <v>31291</v>
      </c>
      <c r="E70" s="33">
        <v>30930</v>
      </c>
      <c r="F70" s="33">
        <v>27671</v>
      </c>
      <c r="G70" s="33">
        <v>32639</v>
      </c>
      <c r="H70" s="33">
        <v>32790</v>
      </c>
      <c r="I70" s="33">
        <v>30682</v>
      </c>
      <c r="J70" s="33">
        <v>32991</v>
      </c>
      <c r="K70" s="33">
        <v>31525</v>
      </c>
      <c r="L70" s="33">
        <v>34608</v>
      </c>
    </row>
    <row r="71" spans="2:12">
      <c r="B71" s="22" t="s">
        <v>64</v>
      </c>
      <c r="C71" s="22" t="s">
        <v>65</v>
      </c>
      <c r="D71" s="33">
        <v>540</v>
      </c>
      <c r="E71" s="33">
        <v>472</v>
      </c>
      <c r="F71" s="33">
        <v>402</v>
      </c>
      <c r="G71" s="33">
        <v>333</v>
      </c>
      <c r="H71" s="33">
        <v>49</v>
      </c>
      <c r="I71" s="33">
        <v>35</v>
      </c>
      <c r="J71" s="33">
        <v>22</v>
      </c>
      <c r="K71" s="33">
        <v>9</v>
      </c>
      <c r="L71" s="33">
        <v>407</v>
      </c>
    </row>
    <row r="72" spans="2:12">
      <c r="B72" s="30" t="s">
        <v>130</v>
      </c>
      <c r="C72" s="22" t="s">
        <v>131</v>
      </c>
      <c r="D72" s="33">
        <v>10279</v>
      </c>
      <c r="E72" s="33">
        <v>11421</v>
      </c>
      <c r="F72" s="33">
        <v>11310</v>
      </c>
      <c r="G72" s="33">
        <v>11195</v>
      </c>
      <c r="H72" s="33">
        <v>11754</v>
      </c>
      <c r="I72" s="33">
        <v>11726</v>
      </c>
      <c r="J72" s="33">
        <v>7632</v>
      </c>
      <c r="K72" s="33">
        <v>6780</v>
      </c>
      <c r="L72" s="33">
        <v>8257</v>
      </c>
    </row>
    <row r="73" spans="2:12">
      <c r="B73" s="22" t="s">
        <v>74</v>
      </c>
      <c r="C73" s="22" t="s">
        <v>75</v>
      </c>
      <c r="D73" s="33">
        <v>9878</v>
      </c>
      <c r="E73" s="33">
        <v>9204</v>
      </c>
      <c r="F73" s="33">
        <v>8533</v>
      </c>
      <c r="G73" s="33">
        <v>7955</v>
      </c>
      <c r="H73" s="33">
        <v>7112</v>
      </c>
      <c r="I73" s="33">
        <v>6558</v>
      </c>
      <c r="J73" s="33">
        <v>5878</v>
      </c>
      <c r="K73" s="33">
        <v>8501</v>
      </c>
      <c r="L73" s="33">
        <v>10365</v>
      </c>
    </row>
    <row r="74" spans="2:12">
      <c r="B74" s="22" t="s">
        <v>208</v>
      </c>
      <c r="C74" s="22" t="s">
        <v>77</v>
      </c>
      <c r="D74" s="33">
        <v>823784</v>
      </c>
      <c r="E74" s="33">
        <v>841369</v>
      </c>
      <c r="F74" s="33">
        <v>836337</v>
      </c>
      <c r="G74" s="33">
        <v>846714</v>
      </c>
      <c r="H74" s="33">
        <v>861484</v>
      </c>
      <c r="I74" s="33">
        <v>882786</v>
      </c>
      <c r="J74" s="33">
        <v>906466</v>
      </c>
      <c r="K74" s="33">
        <v>933978</v>
      </c>
      <c r="L74" s="33">
        <v>975405</v>
      </c>
    </row>
    <row r="75" spans="2:12">
      <c r="B75" s="22" t="s">
        <v>78</v>
      </c>
      <c r="C75" s="22" t="s">
        <v>79</v>
      </c>
      <c r="D75" s="33">
        <v>135</v>
      </c>
      <c r="E75" s="33">
        <v>175</v>
      </c>
      <c r="F75" s="33">
        <v>205</v>
      </c>
      <c r="G75" s="33">
        <v>227</v>
      </c>
      <c r="H75" s="33">
        <v>277</v>
      </c>
      <c r="I75" s="33">
        <v>311</v>
      </c>
      <c r="J75" s="33">
        <v>312</v>
      </c>
      <c r="K75" s="33">
        <v>335</v>
      </c>
      <c r="L75" s="33">
        <v>517</v>
      </c>
    </row>
    <row r="76" spans="2:12">
      <c r="B76" s="23" t="s">
        <v>80</v>
      </c>
      <c r="C76" s="23" t="s">
        <v>81</v>
      </c>
      <c r="D76" s="15">
        <f>+SUM(D70:D75)</f>
        <v>875907</v>
      </c>
      <c r="E76" s="15">
        <f t="shared" ref="E76:J76" si="23">+SUM(E70:E75)</f>
        <v>893571</v>
      </c>
      <c r="F76" s="15">
        <f t="shared" si="23"/>
        <v>884458</v>
      </c>
      <c r="G76" s="15">
        <f t="shared" si="23"/>
        <v>899063</v>
      </c>
      <c r="H76" s="15">
        <f t="shared" si="23"/>
        <v>913466</v>
      </c>
      <c r="I76" s="15">
        <f t="shared" si="23"/>
        <v>932098</v>
      </c>
      <c r="J76" s="15">
        <f t="shared" si="23"/>
        <v>953301</v>
      </c>
      <c r="K76" s="15">
        <f>+SUM(K70:K75)</f>
        <v>981128</v>
      </c>
      <c r="L76" s="15">
        <f>+SUM(L70:L75)</f>
        <v>1029559</v>
      </c>
    </row>
    <row r="77" spans="2:12">
      <c r="B77" s="12" t="s">
        <v>82</v>
      </c>
      <c r="C77" s="12" t="s">
        <v>83</v>
      </c>
      <c r="D77" s="20">
        <f>+D76+D68</f>
        <v>1029414</v>
      </c>
      <c r="E77" s="20">
        <f t="shared" ref="E77:J77" si="24">+E76+E68</f>
        <v>1062466</v>
      </c>
      <c r="F77" s="20">
        <f t="shared" si="24"/>
        <v>1118220</v>
      </c>
      <c r="G77" s="20">
        <f t="shared" si="24"/>
        <v>1184458</v>
      </c>
      <c r="H77" s="20">
        <f t="shared" si="24"/>
        <v>1085576</v>
      </c>
      <c r="I77" s="20">
        <f t="shared" si="24"/>
        <v>1108731</v>
      </c>
      <c r="J77" s="20">
        <f t="shared" si="24"/>
        <v>1194926</v>
      </c>
      <c r="K77" s="20">
        <f>+K76+K68</f>
        <v>1208928</v>
      </c>
      <c r="L77" s="20">
        <f>+L76+L68</f>
        <v>1306835</v>
      </c>
    </row>
    <row r="78" spans="2:12">
      <c r="B78" s="3" t="s">
        <v>84</v>
      </c>
      <c r="C78" s="3" t="s">
        <v>85</v>
      </c>
      <c r="D78" s="21"/>
      <c r="E78" s="21"/>
      <c r="F78" s="21"/>
      <c r="G78" s="21"/>
      <c r="H78" s="21"/>
      <c r="I78" s="21"/>
      <c r="J78" s="21"/>
      <c r="K78" s="21"/>
      <c r="L78" s="21"/>
    </row>
    <row r="79" spans="2:12">
      <c r="B79" s="7" t="s">
        <v>86</v>
      </c>
      <c r="C79" s="7" t="s">
        <v>87</v>
      </c>
      <c r="D79" s="18"/>
      <c r="E79" s="18"/>
      <c r="F79" s="18"/>
      <c r="G79" s="18"/>
      <c r="H79" s="18"/>
      <c r="I79" s="18"/>
      <c r="J79" s="18"/>
      <c r="K79" s="18"/>
      <c r="L79" s="18"/>
    </row>
    <row r="80" spans="2:12">
      <c r="B80" s="22" t="s">
        <v>132</v>
      </c>
      <c r="C80" s="22" t="s">
        <v>133</v>
      </c>
      <c r="D80" s="33">
        <v>33369</v>
      </c>
      <c r="E80" s="33">
        <v>60417</v>
      </c>
      <c r="F80" s="33">
        <v>135046</v>
      </c>
      <c r="G80" s="33">
        <v>81253</v>
      </c>
      <c r="H80" s="33">
        <v>34085</v>
      </c>
      <c r="I80" s="33">
        <v>37639</v>
      </c>
      <c r="J80" s="33">
        <v>93820</v>
      </c>
      <c r="K80" s="33">
        <v>52608</v>
      </c>
      <c r="L80" s="33">
        <v>7020</v>
      </c>
    </row>
    <row r="81" spans="2:12">
      <c r="B81" s="22" t="s">
        <v>88</v>
      </c>
      <c r="C81" s="22" t="s">
        <v>89</v>
      </c>
      <c r="D81" s="33">
        <v>77352</v>
      </c>
      <c r="E81" s="33">
        <v>76559</v>
      </c>
      <c r="F81" s="33">
        <v>85844</v>
      </c>
      <c r="G81" s="33">
        <v>105852</v>
      </c>
      <c r="H81" s="33">
        <v>96508</v>
      </c>
      <c r="I81" s="33">
        <v>92718</v>
      </c>
      <c r="J81" s="33">
        <v>91953</v>
      </c>
      <c r="K81" s="33">
        <v>98935</v>
      </c>
      <c r="L81" s="33">
        <v>106128</v>
      </c>
    </row>
    <row r="82" spans="2:12">
      <c r="B82" s="22" t="s">
        <v>92</v>
      </c>
      <c r="C82" s="22" t="s">
        <v>93</v>
      </c>
      <c r="D82" s="33">
        <v>0</v>
      </c>
      <c r="E82" s="33">
        <v>71853</v>
      </c>
      <c r="F82" s="33">
        <v>71852</v>
      </c>
      <c r="G82" s="33">
        <v>71852</v>
      </c>
      <c r="H82" s="33">
        <v>0</v>
      </c>
      <c r="I82" s="33">
        <v>64181</v>
      </c>
      <c r="J82" s="33">
        <v>64181</v>
      </c>
      <c r="K82" s="33">
        <v>0</v>
      </c>
      <c r="L82" s="33">
        <v>0</v>
      </c>
    </row>
    <row r="83" spans="2:12">
      <c r="B83" s="22" t="s">
        <v>90</v>
      </c>
      <c r="C83" s="22" t="s">
        <v>91</v>
      </c>
      <c r="D83" s="33">
        <v>2692</v>
      </c>
      <c r="E83" s="33">
        <v>2710</v>
      </c>
      <c r="F83" s="33">
        <v>2733</v>
      </c>
      <c r="G83" s="33">
        <v>2785</v>
      </c>
      <c r="H83" s="33">
        <v>2660</v>
      </c>
      <c r="I83" s="33">
        <v>2544</v>
      </c>
      <c r="J83" s="33">
        <v>2344</v>
      </c>
      <c r="K83" s="33">
        <v>1992</v>
      </c>
      <c r="L83" s="33">
        <v>1189</v>
      </c>
    </row>
    <row r="84" spans="2:12">
      <c r="B84" s="22" t="s">
        <v>96</v>
      </c>
      <c r="C84" s="22" t="s">
        <v>97</v>
      </c>
      <c r="D84" s="33">
        <v>9257</v>
      </c>
      <c r="E84" s="33">
        <v>4212</v>
      </c>
      <c r="F84" s="33">
        <v>4988</v>
      </c>
      <c r="G84" s="33">
        <v>6512</v>
      </c>
      <c r="H84" s="33">
        <v>7427</v>
      </c>
      <c r="I84" s="33">
        <v>4567</v>
      </c>
      <c r="J84" s="33">
        <v>6228</v>
      </c>
      <c r="K84" s="33">
        <v>8193</v>
      </c>
      <c r="L84" s="33">
        <v>10713</v>
      </c>
    </row>
    <row r="85" spans="2:12">
      <c r="B85" s="22" t="s">
        <v>101</v>
      </c>
      <c r="C85" s="22" t="s">
        <v>102</v>
      </c>
      <c r="D85" s="33">
        <v>3460</v>
      </c>
      <c r="E85" s="33">
        <v>1507</v>
      </c>
      <c r="F85" s="33">
        <v>1619</v>
      </c>
      <c r="G85" s="33">
        <v>3665</v>
      </c>
      <c r="H85" s="33">
        <v>2739</v>
      </c>
      <c r="I85" s="33">
        <v>2667</v>
      </c>
      <c r="J85" s="33">
        <v>6681</v>
      </c>
      <c r="K85" s="33">
        <v>9799</v>
      </c>
      <c r="L85" s="33">
        <v>12876</v>
      </c>
    </row>
    <row r="86" spans="2:12">
      <c r="B86" s="22" t="s">
        <v>94</v>
      </c>
      <c r="C86" s="22" t="s">
        <v>95</v>
      </c>
      <c r="D86" s="33">
        <v>5366</v>
      </c>
      <c r="E86" s="33">
        <v>12843</v>
      </c>
      <c r="F86" s="33">
        <v>11165</v>
      </c>
      <c r="G86" s="33">
        <v>14045</v>
      </c>
      <c r="H86" s="33">
        <v>11431</v>
      </c>
      <c r="I86" s="33">
        <v>20352</v>
      </c>
      <c r="J86" s="33">
        <v>30257</v>
      </c>
      <c r="K86" s="33">
        <v>48904</v>
      </c>
      <c r="L86" s="33">
        <v>37950</v>
      </c>
    </row>
    <row r="87" spans="2:12">
      <c r="B87" s="22" t="s">
        <v>99</v>
      </c>
      <c r="C87" s="22" t="s">
        <v>100</v>
      </c>
      <c r="D87" s="33">
        <v>9948</v>
      </c>
      <c r="E87" s="33">
        <v>8114</v>
      </c>
      <c r="F87" s="33">
        <v>7234</v>
      </c>
      <c r="G87" s="33">
        <v>6499</v>
      </c>
      <c r="H87" s="33">
        <v>5590</v>
      </c>
      <c r="I87" s="33">
        <v>4737</v>
      </c>
      <c r="J87" s="33">
        <v>4156</v>
      </c>
      <c r="K87" s="33">
        <v>4746</v>
      </c>
      <c r="L87" s="33">
        <v>5690</v>
      </c>
    </row>
    <row r="88" spans="2:12">
      <c r="B88" s="23" t="s">
        <v>103</v>
      </c>
      <c r="C88" s="23" t="s">
        <v>104</v>
      </c>
      <c r="D88" s="15">
        <f>+SUM(D80:D87)</f>
        <v>141444</v>
      </c>
      <c r="E88" s="15">
        <f t="shared" ref="E88:L88" si="25">+SUM(E80:E87)</f>
        <v>238215</v>
      </c>
      <c r="F88" s="15">
        <f t="shared" si="25"/>
        <v>320481</v>
      </c>
      <c r="G88" s="15">
        <f t="shared" si="25"/>
        <v>292463</v>
      </c>
      <c r="H88" s="15">
        <f t="shared" si="25"/>
        <v>160440</v>
      </c>
      <c r="I88" s="15">
        <f t="shared" si="25"/>
        <v>229405</v>
      </c>
      <c r="J88" s="15">
        <f t="shared" si="25"/>
        <v>299620</v>
      </c>
      <c r="K88" s="15">
        <f t="shared" si="25"/>
        <v>225177</v>
      </c>
      <c r="L88" s="15">
        <f t="shared" si="25"/>
        <v>181566</v>
      </c>
    </row>
    <row r="89" spans="2:12">
      <c r="B89" s="7" t="s">
        <v>105</v>
      </c>
      <c r="C89" s="7" t="s">
        <v>106</v>
      </c>
      <c r="D89" s="18"/>
      <c r="E89" s="18"/>
      <c r="F89" s="18"/>
      <c r="G89" s="18"/>
      <c r="H89" s="18"/>
      <c r="I89" s="18"/>
      <c r="J89" s="18"/>
      <c r="K89" s="18"/>
      <c r="L89" s="18"/>
    </row>
    <row r="90" spans="2:12">
      <c r="B90" s="22" t="s">
        <v>132</v>
      </c>
      <c r="C90" s="22" t="s">
        <v>133</v>
      </c>
      <c r="D90" s="33">
        <v>523093</v>
      </c>
      <c r="E90" s="33">
        <v>517378</v>
      </c>
      <c r="F90" s="33">
        <v>472894</v>
      </c>
      <c r="G90" s="33">
        <v>548589</v>
      </c>
      <c r="H90" s="33">
        <v>557630</v>
      </c>
      <c r="I90" s="33">
        <v>562061</v>
      </c>
      <c r="J90" s="33">
        <v>558425</v>
      </c>
      <c r="K90" s="33">
        <v>631864</v>
      </c>
      <c r="L90" s="33">
        <v>731493</v>
      </c>
    </row>
    <row r="91" spans="2:12">
      <c r="B91" s="22" t="s">
        <v>88</v>
      </c>
      <c r="C91" s="22" t="s">
        <v>107</v>
      </c>
      <c r="D91" s="33">
        <v>5627</v>
      </c>
      <c r="E91" s="33">
        <v>5704</v>
      </c>
      <c r="F91" s="33">
        <v>5704</v>
      </c>
      <c r="G91" s="33">
        <v>5692</v>
      </c>
      <c r="H91" s="33">
        <v>5746</v>
      </c>
      <c r="I91" s="33">
        <v>5746</v>
      </c>
      <c r="J91" s="33">
        <v>5293</v>
      </c>
      <c r="K91" s="33">
        <v>5323</v>
      </c>
      <c r="L91" s="33">
        <v>5391</v>
      </c>
    </row>
    <row r="92" spans="2:12">
      <c r="B92" s="22" t="s">
        <v>90</v>
      </c>
      <c r="C92" s="22" t="s">
        <v>91</v>
      </c>
      <c r="D92" s="33">
        <v>8060</v>
      </c>
      <c r="E92" s="33">
        <v>7398</v>
      </c>
      <c r="F92" s="33">
        <v>7053</v>
      </c>
      <c r="G92" s="33">
        <v>6246</v>
      </c>
      <c r="H92" s="33">
        <v>4758</v>
      </c>
      <c r="I92" s="33">
        <v>4107</v>
      </c>
      <c r="J92" s="33">
        <v>3638</v>
      </c>
      <c r="K92" s="33">
        <v>6684</v>
      </c>
      <c r="L92" s="33">
        <v>9219</v>
      </c>
    </row>
    <row r="93" spans="2:12">
      <c r="B93" s="22" t="s">
        <v>98</v>
      </c>
      <c r="C93" s="22" t="s">
        <v>109</v>
      </c>
      <c r="D93" s="33">
        <v>9254</v>
      </c>
      <c r="E93" s="33">
        <v>9204</v>
      </c>
      <c r="F93" s="33">
        <v>8992</v>
      </c>
      <c r="G93" s="33">
        <v>8599</v>
      </c>
      <c r="H93" s="33">
        <v>9392</v>
      </c>
      <c r="I93" s="33">
        <v>6895</v>
      </c>
      <c r="J93" s="33">
        <v>6971</v>
      </c>
      <c r="K93" s="33">
        <v>6844</v>
      </c>
      <c r="L93" s="33">
        <v>7312</v>
      </c>
    </row>
    <row r="94" spans="2:12">
      <c r="B94" s="22" t="s">
        <v>110</v>
      </c>
      <c r="C94" s="22" t="s">
        <v>111</v>
      </c>
      <c r="D94" s="33">
        <v>6914</v>
      </c>
      <c r="E94" s="33">
        <v>5978</v>
      </c>
      <c r="F94" s="33">
        <v>7281</v>
      </c>
      <c r="G94" s="33">
        <v>8400</v>
      </c>
      <c r="H94" s="33">
        <v>12307</v>
      </c>
      <c r="I94" s="33">
        <v>12197</v>
      </c>
      <c r="J94" s="33">
        <v>10892</v>
      </c>
      <c r="K94" s="33">
        <v>6903</v>
      </c>
      <c r="L94" s="33">
        <v>13415</v>
      </c>
    </row>
    <row r="95" spans="2:12">
      <c r="B95" s="23" t="s">
        <v>112</v>
      </c>
      <c r="C95" s="23" t="s">
        <v>113</v>
      </c>
      <c r="D95" s="15">
        <f>+SUM(D90:D94)</f>
        <v>552948</v>
      </c>
      <c r="E95" s="15">
        <f t="shared" ref="E95:J95" si="26">+SUM(E90:E94)</f>
        <v>545662</v>
      </c>
      <c r="F95" s="15">
        <f t="shared" si="26"/>
        <v>501924</v>
      </c>
      <c r="G95" s="15">
        <f t="shared" si="26"/>
        <v>577526</v>
      </c>
      <c r="H95" s="15">
        <f t="shared" si="26"/>
        <v>589833</v>
      </c>
      <c r="I95" s="15">
        <f t="shared" si="26"/>
        <v>591006</v>
      </c>
      <c r="J95" s="15">
        <f t="shared" si="26"/>
        <v>585219</v>
      </c>
      <c r="K95" s="15">
        <f>+SUM(K90:K94)</f>
        <v>657618</v>
      </c>
      <c r="L95" s="15">
        <f>+SUM(L90:L94)</f>
        <v>766830</v>
      </c>
    </row>
    <row r="96" spans="2:12">
      <c r="B96" s="23" t="s">
        <v>114</v>
      </c>
      <c r="C96" s="23" t="s">
        <v>115</v>
      </c>
      <c r="D96" s="24">
        <f>+D95+D88</f>
        <v>694392</v>
      </c>
      <c r="E96" s="24">
        <f t="shared" ref="E96:J96" si="27">+E95+E88</f>
        <v>783877</v>
      </c>
      <c r="F96" s="24">
        <f t="shared" si="27"/>
        <v>822405</v>
      </c>
      <c r="G96" s="24">
        <f t="shared" si="27"/>
        <v>869989</v>
      </c>
      <c r="H96" s="24">
        <f t="shared" si="27"/>
        <v>750273</v>
      </c>
      <c r="I96" s="24">
        <f t="shared" si="27"/>
        <v>820411</v>
      </c>
      <c r="J96" s="24">
        <f t="shared" si="27"/>
        <v>884839</v>
      </c>
      <c r="K96" s="24">
        <f>+K95+K88</f>
        <v>882795</v>
      </c>
      <c r="L96" s="24">
        <f>+L95+L88</f>
        <v>948396</v>
      </c>
    </row>
    <row r="97" spans="2:12">
      <c r="B97" s="7" t="s">
        <v>116</v>
      </c>
      <c r="C97" s="7" t="s">
        <v>117</v>
      </c>
      <c r="D97" s="21"/>
      <c r="E97" s="21"/>
      <c r="F97" s="21"/>
      <c r="G97" s="21"/>
      <c r="H97" s="21"/>
    </row>
    <row r="98" spans="2:12">
      <c r="B98" s="22" t="s">
        <v>118</v>
      </c>
      <c r="C98" s="22" t="s">
        <v>119</v>
      </c>
      <c r="D98" s="33">
        <v>224804</v>
      </c>
      <c r="E98" s="33">
        <v>224804</v>
      </c>
      <c r="F98" s="33">
        <v>224804</v>
      </c>
      <c r="G98" s="33">
        <v>224804</v>
      </c>
      <c r="H98" s="33">
        <v>224804</v>
      </c>
      <c r="I98" s="33">
        <v>224804</v>
      </c>
      <c r="J98" s="33">
        <v>224804</v>
      </c>
      <c r="K98" s="33">
        <v>224804</v>
      </c>
      <c r="L98" s="33">
        <v>224804</v>
      </c>
    </row>
    <row r="99" spans="2:12">
      <c r="B99" s="22" t="s">
        <v>120</v>
      </c>
      <c r="C99" s="22" t="s">
        <v>121</v>
      </c>
      <c r="D99" s="33">
        <v>33603</v>
      </c>
      <c r="E99" s="33">
        <v>41869</v>
      </c>
      <c r="F99" s="33">
        <v>41869</v>
      </c>
      <c r="G99" s="33">
        <v>41869</v>
      </c>
      <c r="H99" s="33">
        <v>41869</v>
      </c>
      <c r="I99" s="33">
        <v>44961</v>
      </c>
      <c r="J99" s="33">
        <v>44961</v>
      </c>
      <c r="K99" s="33">
        <v>44961</v>
      </c>
      <c r="L99" s="33">
        <v>44961</v>
      </c>
    </row>
    <row r="100" spans="2:12">
      <c r="B100" s="22" t="s">
        <v>134</v>
      </c>
      <c r="C100" s="22" t="s">
        <v>135</v>
      </c>
      <c r="D100" s="33">
        <v>-6218</v>
      </c>
      <c r="E100" s="33">
        <v>-7551</v>
      </c>
      <c r="F100" s="33">
        <v>-3999</v>
      </c>
      <c r="G100" s="33">
        <v>-3056</v>
      </c>
      <c r="H100" s="33">
        <v>-1086</v>
      </c>
      <c r="I100" s="33">
        <v>-1004</v>
      </c>
      <c r="J100" s="33">
        <v>-4237</v>
      </c>
      <c r="K100" s="33">
        <v>-11478</v>
      </c>
      <c r="L100" s="33">
        <v>-7195</v>
      </c>
    </row>
    <row r="101" spans="2:12">
      <c r="B101" s="22" t="s">
        <v>122</v>
      </c>
      <c r="C101" s="22" t="s">
        <v>123</v>
      </c>
      <c r="D101" s="33">
        <v>82833</v>
      </c>
      <c r="E101" s="33">
        <v>19467</v>
      </c>
      <c r="F101" s="33">
        <v>33141</v>
      </c>
      <c r="G101" s="33">
        <v>50852</v>
      </c>
      <c r="H101" s="33">
        <v>69716</v>
      </c>
      <c r="I101" s="33">
        <v>19559</v>
      </c>
      <c r="J101" s="33">
        <v>44559</v>
      </c>
      <c r="K101" s="33">
        <v>67846</v>
      </c>
      <c r="L101" s="33">
        <v>95869</v>
      </c>
    </row>
    <row r="102" spans="2:12">
      <c r="B102" s="23" t="s">
        <v>124</v>
      </c>
      <c r="C102" s="23" t="s">
        <v>125</v>
      </c>
      <c r="D102" s="15">
        <f>+SUM(D97:D101)</f>
        <v>335022</v>
      </c>
      <c r="E102" s="15">
        <f t="shared" ref="E102:J102" si="28">+SUM(E97:E101)</f>
        <v>278589</v>
      </c>
      <c r="F102" s="15">
        <f t="shared" si="28"/>
        <v>295815</v>
      </c>
      <c r="G102" s="15">
        <f t="shared" si="28"/>
        <v>314469</v>
      </c>
      <c r="H102" s="15">
        <f t="shared" si="28"/>
        <v>335303</v>
      </c>
      <c r="I102" s="15">
        <f t="shared" si="28"/>
        <v>288320</v>
      </c>
      <c r="J102" s="15">
        <f t="shared" si="28"/>
        <v>310087</v>
      </c>
      <c r="K102" s="15">
        <f>+SUM(K97:K101)</f>
        <v>326133</v>
      </c>
      <c r="L102" s="15">
        <f>+SUM(L97:L101)</f>
        <v>358439</v>
      </c>
    </row>
    <row r="103" spans="2:12">
      <c r="B103" s="12" t="s">
        <v>126</v>
      </c>
      <c r="C103" s="12" t="s">
        <v>127</v>
      </c>
      <c r="D103" s="24">
        <f>+D102+D96</f>
        <v>1029414</v>
      </c>
      <c r="E103" s="24">
        <f t="shared" ref="E103:J103" si="29">+E102+E96</f>
        <v>1062466</v>
      </c>
      <c r="F103" s="24">
        <f t="shared" si="29"/>
        <v>1118220</v>
      </c>
      <c r="G103" s="24">
        <f t="shared" si="29"/>
        <v>1184458</v>
      </c>
      <c r="H103" s="24">
        <f t="shared" si="29"/>
        <v>1085576</v>
      </c>
      <c r="I103" s="24">
        <f t="shared" si="29"/>
        <v>1108731</v>
      </c>
      <c r="J103" s="24">
        <f t="shared" si="29"/>
        <v>1194926</v>
      </c>
      <c r="K103" s="24">
        <f>+K102+K96</f>
        <v>1208928</v>
      </c>
      <c r="L103" s="24">
        <f>+L102+L96</f>
        <v>1306835</v>
      </c>
    </row>
    <row r="104" spans="2:12">
      <c r="B104" s="22"/>
      <c r="C104" s="22"/>
      <c r="D104" s="18"/>
      <c r="E104" s="18"/>
      <c r="F104" s="18"/>
      <c r="G104" s="18"/>
      <c r="H104" s="18"/>
      <c r="I104" s="18"/>
      <c r="J104" s="18"/>
      <c r="K104" s="18"/>
      <c r="L104" s="18"/>
    </row>
    <row r="105" spans="2:12">
      <c r="B105" s="22"/>
      <c r="C105" s="22"/>
      <c r="D105" s="18"/>
      <c r="E105" s="18"/>
      <c r="F105" s="18"/>
      <c r="G105" s="18"/>
      <c r="H105" s="18"/>
      <c r="I105" s="18"/>
      <c r="J105" s="18"/>
      <c r="K105" s="18"/>
      <c r="L105" s="18"/>
    </row>
    <row r="106" spans="2:12">
      <c r="B106" s="22"/>
      <c r="C106" s="22"/>
      <c r="D106" s="18"/>
      <c r="E106" s="18"/>
      <c r="F106" s="18"/>
      <c r="G106" s="18"/>
      <c r="H106" s="18"/>
      <c r="I106" s="18"/>
      <c r="J106" s="18"/>
      <c r="K106" s="18"/>
      <c r="L106" s="18"/>
    </row>
    <row r="107" spans="2:12">
      <c r="B107" s="22"/>
      <c r="C107" s="22"/>
      <c r="D107" s="18"/>
      <c r="E107" s="18"/>
      <c r="F107" s="18"/>
      <c r="G107" s="18"/>
      <c r="H107" s="18"/>
      <c r="I107" s="18"/>
      <c r="J107" s="18"/>
      <c r="K107" s="18"/>
      <c r="L107" s="18"/>
    </row>
    <row r="108" spans="2:12">
      <c r="B108" s="5" t="s">
        <v>136</v>
      </c>
      <c r="C108" s="5" t="s">
        <v>137</v>
      </c>
      <c r="D108" s="29">
        <v>43800</v>
      </c>
      <c r="E108" s="29">
        <v>43891</v>
      </c>
      <c r="F108" s="29">
        <v>43983</v>
      </c>
      <c r="G108" s="29">
        <v>44075</v>
      </c>
      <c r="H108" s="29">
        <v>44166</v>
      </c>
      <c r="I108" s="29">
        <v>44256</v>
      </c>
      <c r="J108" s="29">
        <v>44348</v>
      </c>
      <c r="K108" s="29">
        <v>44440</v>
      </c>
      <c r="L108" s="29">
        <v>44531</v>
      </c>
    </row>
    <row r="109" spans="2:12">
      <c r="B109" s="3" t="s">
        <v>138</v>
      </c>
      <c r="C109" s="3" t="s">
        <v>139</v>
      </c>
      <c r="D109" s="21"/>
      <c r="E109" s="21"/>
      <c r="F109" s="21"/>
      <c r="G109" s="21"/>
      <c r="H109" s="21"/>
    </row>
    <row r="110" spans="2:12">
      <c r="B110" s="7" t="s">
        <v>140</v>
      </c>
      <c r="C110" s="7" t="s">
        <v>141</v>
      </c>
      <c r="D110" s="18">
        <v>82659</v>
      </c>
      <c r="E110" s="18">
        <v>19294</v>
      </c>
      <c r="F110" s="18">
        <v>32967</v>
      </c>
      <c r="G110" s="18">
        <v>50678</v>
      </c>
      <c r="H110" s="18">
        <v>69542</v>
      </c>
      <c r="I110" s="18">
        <v>19385</v>
      </c>
      <c r="J110" s="18">
        <v>44385</v>
      </c>
      <c r="K110" s="18">
        <v>67672</v>
      </c>
      <c r="L110" s="18">
        <v>95695</v>
      </c>
    </row>
    <row r="111" spans="2:12">
      <c r="B111" s="7" t="s">
        <v>142</v>
      </c>
      <c r="C111" s="7" t="s">
        <v>143</v>
      </c>
      <c r="D111" s="18"/>
      <c r="E111" s="18"/>
      <c r="F111" s="18"/>
      <c r="G111" s="18"/>
      <c r="H111" s="18"/>
      <c r="I111" s="18"/>
      <c r="J111" s="18"/>
      <c r="K111" s="18"/>
      <c r="L111" s="18"/>
    </row>
    <row r="112" spans="2:12">
      <c r="B112" s="22" t="s">
        <v>144</v>
      </c>
      <c r="C112" s="22" t="s">
        <v>145</v>
      </c>
      <c r="D112" s="18">
        <v>35768</v>
      </c>
      <c r="E112" s="18">
        <v>6618</v>
      </c>
      <c r="F112" s="18">
        <v>12238</v>
      </c>
      <c r="G112" s="18">
        <v>20752</v>
      </c>
      <c r="H112" s="18">
        <v>28868</v>
      </c>
      <c r="I112" s="18">
        <v>8859</v>
      </c>
      <c r="J112" s="18">
        <v>19435</v>
      </c>
      <c r="K112" s="18">
        <v>29538</v>
      </c>
      <c r="L112" s="18">
        <v>42719</v>
      </c>
    </row>
    <row r="113" spans="2:12">
      <c r="B113" s="22" t="s">
        <v>146</v>
      </c>
      <c r="C113" s="22" t="s">
        <v>46</v>
      </c>
      <c r="D113" s="18">
        <v>22802</v>
      </c>
      <c r="E113" s="18">
        <v>6396</v>
      </c>
      <c r="F113" s="18">
        <v>13443</v>
      </c>
      <c r="G113" s="18">
        <v>19785</v>
      </c>
      <c r="H113" s="18">
        <v>26164</v>
      </c>
      <c r="I113" s="18">
        <v>6617</v>
      </c>
      <c r="J113" s="18">
        <v>12365</v>
      </c>
      <c r="K113" s="18">
        <v>18716</v>
      </c>
      <c r="L113" s="18">
        <v>25222</v>
      </c>
    </row>
    <row r="114" spans="2:12">
      <c r="B114" s="22" t="s">
        <v>22</v>
      </c>
      <c r="C114" s="22" t="s">
        <v>147</v>
      </c>
      <c r="D114" s="18">
        <v>-1675</v>
      </c>
      <c r="E114" s="18">
        <v>-536</v>
      </c>
      <c r="F114" s="18">
        <v>-1381</v>
      </c>
      <c r="G114" s="18">
        <v>-2364</v>
      </c>
      <c r="H114" s="18">
        <v>-3233</v>
      </c>
      <c r="I114" s="18">
        <v>-926</v>
      </c>
      <c r="J114" s="18">
        <v>-1391</v>
      </c>
      <c r="K114" s="18">
        <v>-2255</v>
      </c>
      <c r="L114" s="18">
        <v>-2404</v>
      </c>
    </row>
    <row r="115" spans="2:12">
      <c r="B115" s="22" t="s">
        <v>180</v>
      </c>
      <c r="C115" s="22" t="s">
        <v>181</v>
      </c>
      <c r="D115" s="18">
        <v>1569</v>
      </c>
      <c r="E115" s="18">
        <v>389</v>
      </c>
      <c r="F115" s="18">
        <v>776</v>
      </c>
      <c r="G115" s="18">
        <v>1154</v>
      </c>
      <c r="H115" s="18">
        <v>1597</v>
      </c>
      <c r="I115" s="18">
        <v>396</v>
      </c>
      <c r="J115" s="18">
        <v>878</v>
      </c>
      <c r="K115" s="18">
        <v>1265</v>
      </c>
      <c r="L115" s="18">
        <v>1579</v>
      </c>
    </row>
    <row r="116" spans="2:12">
      <c r="B116" s="22" t="s">
        <v>182</v>
      </c>
      <c r="C116" s="22" t="s">
        <v>185</v>
      </c>
      <c r="D116" s="18">
        <v>29870</v>
      </c>
      <c r="E116" s="18">
        <v>7923</v>
      </c>
      <c r="F116" s="18">
        <v>16162</v>
      </c>
      <c r="G116" s="18">
        <v>24415</v>
      </c>
      <c r="H116" s="18">
        <v>32936</v>
      </c>
      <c r="I116" s="18">
        <v>8524</v>
      </c>
      <c r="J116" s="18">
        <v>17290</v>
      </c>
      <c r="K116" s="18">
        <v>26301</v>
      </c>
      <c r="L116" s="18">
        <v>35772</v>
      </c>
    </row>
    <row r="117" spans="2:12">
      <c r="B117" s="22" t="s">
        <v>183</v>
      </c>
      <c r="C117" s="22" t="s">
        <v>186</v>
      </c>
      <c r="D117" s="18">
        <v>0</v>
      </c>
      <c r="E117" s="18">
        <v>674</v>
      </c>
      <c r="F117" s="18">
        <v>1345</v>
      </c>
      <c r="G117" s="18">
        <v>2033</v>
      </c>
      <c r="H117" s="18">
        <v>2704</v>
      </c>
      <c r="I117" s="18">
        <v>687</v>
      </c>
      <c r="J117" s="18">
        <v>1367</v>
      </c>
      <c r="K117" s="18">
        <v>1933</v>
      </c>
      <c r="L117" s="18">
        <v>2451</v>
      </c>
    </row>
    <row r="118" spans="2:12">
      <c r="B118" s="22" t="s">
        <v>203</v>
      </c>
      <c r="C118" s="22" t="s">
        <v>273</v>
      </c>
      <c r="D118" s="18">
        <v>0</v>
      </c>
      <c r="E118" s="18">
        <v>12</v>
      </c>
      <c r="F118" s="18">
        <v>12</v>
      </c>
      <c r="G118" s="18">
        <v>18</v>
      </c>
      <c r="H118" s="18">
        <v>0</v>
      </c>
      <c r="I118" s="18">
        <v>105</v>
      </c>
      <c r="J118" s="18">
        <v>-46</v>
      </c>
      <c r="K118" s="18">
        <v>673</v>
      </c>
      <c r="L118" s="18">
        <v>674</v>
      </c>
    </row>
    <row r="119" spans="2:12">
      <c r="B119" s="22" t="s">
        <v>148</v>
      </c>
      <c r="C119" s="22" t="s">
        <v>149</v>
      </c>
      <c r="D119" s="18">
        <v>-32</v>
      </c>
      <c r="E119" s="18">
        <v>0</v>
      </c>
      <c r="F119" s="18">
        <v>0</v>
      </c>
      <c r="G119" s="18">
        <v>0</v>
      </c>
      <c r="H119" s="18">
        <v>14</v>
      </c>
      <c r="I119" s="18">
        <v>0</v>
      </c>
      <c r="J119" s="18">
        <v>0</v>
      </c>
      <c r="K119" s="18">
        <v>0</v>
      </c>
      <c r="L119" s="18">
        <v>0</v>
      </c>
    </row>
    <row r="120" spans="2:12">
      <c r="B120" s="22" t="s">
        <v>150</v>
      </c>
      <c r="C120" s="22" t="s">
        <v>47</v>
      </c>
      <c r="D120" s="18">
        <v>-237</v>
      </c>
      <c r="E120" s="18">
        <v>1184</v>
      </c>
      <c r="F120" s="18">
        <v>194</v>
      </c>
      <c r="G120" s="18">
        <v>-200</v>
      </c>
      <c r="H120" s="18">
        <v>151</v>
      </c>
      <c r="I120" s="18">
        <v>347</v>
      </c>
      <c r="J120" s="18">
        <v>61</v>
      </c>
      <c r="K120" s="18">
        <v>306</v>
      </c>
      <c r="L120" s="18">
        <v>540</v>
      </c>
    </row>
    <row r="121" spans="2:12">
      <c r="B121" s="22" t="s">
        <v>184</v>
      </c>
      <c r="C121" s="22" t="s">
        <v>187</v>
      </c>
      <c r="D121" s="18">
        <v>5021</v>
      </c>
      <c r="E121" s="18">
        <v>2876</v>
      </c>
      <c r="F121" s="18">
        <v>4765</v>
      </c>
      <c r="G121" s="18">
        <v>4954</v>
      </c>
      <c r="H121" s="18">
        <v>5535</v>
      </c>
      <c r="I121" s="18">
        <v>950</v>
      </c>
      <c r="J121" s="18">
        <v>1876</v>
      </c>
      <c r="K121" s="18">
        <v>2885</v>
      </c>
      <c r="L121" s="18">
        <v>3937</v>
      </c>
    </row>
    <row r="122" spans="2:12">
      <c r="B122" s="22" t="s">
        <v>206</v>
      </c>
      <c r="C122" s="22" t="s">
        <v>151</v>
      </c>
      <c r="D122" s="19">
        <f>-667-945</f>
        <v>-1612</v>
      </c>
      <c r="E122" s="18">
        <v>128</v>
      </c>
      <c r="F122" s="18">
        <v>160</v>
      </c>
      <c r="G122" s="18">
        <v>-47</v>
      </c>
      <c r="H122" s="18">
        <f>737-335</f>
        <v>402</v>
      </c>
      <c r="I122" s="18">
        <v>-2222</v>
      </c>
      <c r="J122" s="18">
        <v>-1635</v>
      </c>
      <c r="K122" s="18">
        <v>-1425</v>
      </c>
      <c r="L122" s="18">
        <f>-1195-300</f>
        <v>-1495</v>
      </c>
    </row>
    <row r="123" spans="2:12">
      <c r="B123" s="7"/>
      <c r="C123" s="7"/>
      <c r="D123" s="24"/>
      <c r="E123" s="24"/>
      <c r="F123" s="24"/>
      <c r="G123" s="24"/>
      <c r="H123" s="24"/>
      <c r="I123" s="24"/>
      <c r="J123" s="24"/>
      <c r="K123" s="24"/>
      <c r="L123" s="24"/>
    </row>
    <row r="124" spans="2:12">
      <c r="D124" s="21"/>
      <c r="E124" s="21"/>
      <c r="F124" s="21"/>
      <c r="G124" s="21"/>
      <c r="H124" s="21"/>
    </row>
    <row r="125" spans="2:12">
      <c r="B125" s="3" t="s">
        <v>152</v>
      </c>
      <c r="C125" s="3" t="s">
        <v>153</v>
      </c>
      <c r="D125" s="21"/>
      <c r="E125" s="21"/>
      <c r="F125" s="21"/>
      <c r="G125" s="21"/>
      <c r="H125" s="21"/>
    </row>
    <row r="126" spans="2:12">
      <c r="B126" s="7" t="s">
        <v>62</v>
      </c>
      <c r="C126" s="7" t="s">
        <v>154</v>
      </c>
      <c r="D126" s="18">
        <v>-20285</v>
      </c>
      <c r="E126" s="19">
        <v>6608</v>
      </c>
      <c r="F126" s="18">
        <v>-15881</v>
      </c>
      <c r="G126" s="18">
        <v>-5573</v>
      </c>
      <c r="H126" s="18">
        <f>-9935+125</f>
        <v>-9810</v>
      </c>
      <c r="I126" s="21">
        <v>-5496</v>
      </c>
      <c r="J126" s="21">
        <v>-13356</v>
      </c>
      <c r="K126" s="21">
        <v>-36783</v>
      </c>
      <c r="L126" s="21">
        <f>-68347+226</f>
        <v>-68121</v>
      </c>
    </row>
    <row r="127" spans="2:12">
      <c r="B127" s="7" t="s">
        <v>66</v>
      </c>
      <c r="C127" s="7" t="s">
        <v>155</v>
      </c>
      <c r="D127" s="18">
        <v>3616</v>
      </c>
      <c r="E127" s="18">
        <v>242</v>
      </c>
      <c r="F127" s="18">
        <v>-1164</v>
      </c>
      <c r="G127" s="18">
        <v>-1661</v>
      </c>
      <c r="H127" s="18">
        <v>1150</v>
      </c>
      <c r="I127" s="18">
        <v>743</v>
      </c>
      <c r="J127" s="18">
        <v>1523</v>
      </c>
      <c r="K127" s="18">
        <v>1957</v>
      </c>
      <c r="L127" s="18">
        <v>-725</v>
      </c>
    </row>
    <row r="128" spans="2:12">
      <c r="B128" s="7" t="s">
        <v>128</v>
      </c>
      <c r="C128" s="7" t="s">
        <v>129</v>
      </c>
      <c r="D128" s="18">
        <v>261</v>
      </c>
      <c r="E128" s="18">
        <v>-485</v>
      </c>
      <c r="F128" s="18">
        <v>-2529</v>
      </c>
      <c r="G128" s="18">
        <v>-1456</v>
      </c>
      <c r="H128" s="18">
        <v>-459</v>
      </c>
      <c r="I128" s="18">
        <v>-1514</v>
      </c>
      <c r="J128" s="18">
        <v>-3003</v>
      </c>
      <c r="K128" s="18">
        <v>-5040</v>
      </c>
      <c r="L128" s="18">
        <v>-560</v>
      </c>
    </row>
    <row r="129" spans="2:12">
      <c r="B129" s="7" t="s">
        <v>88</v>
      </c>
      <c r="C129" s="7" t="s">
        <v>156</v>
      </c>
      <c r="D129" s="18">
        <v>-6008</v>
      </c>
      <c r="E129" s="19">
        <v>-6538</v>
      </c>
      <c r="F129" s="18">
        <v>-1155</v>
      </c>
      <c r="G129" s="18">
        <v>13130</v>
      </c>
      <c r="H129" s="18">
        <v>18493</v>
      </c>
      <c r="I129" s="18">
        <v>8510</v>
      </c>
      <c r="J129" s="18">
        <v>8368</v>
      </c>
      <c r="K129" s="18">
        <v>16917</v>
      </c>
      <c r="L129" s="18">
        <v>24178</v>
      </c>
    </row>
    <row r="130" spans="2:12">
      <c r="B130" s="7" t="s">
        <v>96</v>
      </c>
      <c r="C130" s="7" t="s">
        <v>108</v>
      </c>
      <c r="D130" s="18">
        <v>980</v>
      </c>
      <c r="E130" s="18">
        <v>-5044</v>
      </c>
      <c r="F130" s="18">
        <v>-4269</v>
      </c>
      <c r="G130" s="18">
        <v>-2745</v>
      </c>
      <c r="H130" s="18">
        <v>-1830</v>
      </c>
      <c r="I130" s="18">
        <v>-2860</v>
      </c>
      <c r="J130" s="18">
        <v>-1199</v>
      </c>
      <c r="K130" s="18">
        <v>766</v>
      </c>
      <c r="L130" s="18">
        <v>3286</v>
      </c>
    </row>
    <row r="131" spans="2:12">
      <c r="B131" s="7" t="s">
        <v>188</v>
      </c>
      <c r="C131" s="7" t="s">
        <v>189</v>
      </c>
      <c r="D131" s="18">
        <v>-2469</v>
      </c>
      <c r="E131" s="18">
        <v>-5360</v>
      </c>
      <c r="F131" s="18">
        <v>-3138</v>
      </c>
      <c r="G131" s="18">
        <v>-2257</v>
      </c>
      <c r="H131" s="18">
        <v>3110</v>
      </c>
      <c r="I131" s="18">
        <v>-2483</v>
      </c>
      <c r="J131" s="18">
        <v>-4423</v>
      </c>
      <c r="K131" s="18">
        <v>-2096</v>
      </c>
      <c r="L131" s="18">
        <v>5342</v>
      </c>
    </row>
    <row r="132" spans="2:12">
      <c r="D132" s="21"/>
      <c r="E132" s="21"/>
      <c r="F132" s="21"/>
      <c r="G132" s="21"/>
      <c r="H132" s="21"/>
      <c r="I132" s="18"/>
      <c r="J132" s="18"/>
      <c r="K132" s="18"/>
      <c r="L132" s="18"/>
    </row>
    <row r="133" spans="2:12">
      <c r="B133" s="12" t="s">
        <v>190</v>
      </c>
      <c r="C133" s="12" t="s">
        <v>192</v>
      </c>
      <c r="D133" s="24">
        <f t="shared" ref="D133:L133" si="30">+SUM(D110:D122,D126:D131)</f>
        <v>150228</v>
      </c>
      <c r="E133" s="26">
        <f t="shared" si="30"/>
        <v>34381</v>
      </c>
      <c r="F133" s="24">
        <f t="shared" si="30"/>
        <v>52545</v>
      </c>
      <c r="G133" s="26">
        <f t="shared" si="30"/>
        <v>120616</v>
      </c>
      <c r="H133" s="24">
        <f t="shared" si="30"/>
        <v>175334</v>
      </c>
      <c r="I133" s="24">
        <f t="shared" si="30"/>
        <v>39622</v>
      </c>
      <c r="J133" s="26">
        <f t="shared" si="30"/>
        <v>82495</v>
      </c>
      <c r="K133" s="26">
        <f t="shared" si="30"/>
        <v>121330</v>
      </c>
      <c r="L133" s="26">
        <f t="shared" si="30"/>
        <v>168090</v>
      </c>
    </row>
    <row r="134" spans="2:12">
      <c r="B134" s="12"/>
      <c r="C134" s="12"/>
      <c r="D134" s="24"/>
      <c r="E134" s="24"/>
      <c r="F134" s="24"/>
      <c r="G134" s="26"/>
      <c r="H134" s="24"/>
      <c r="I134" s="24"/>
      <c r="J134" s="26"/>
      <c r="K134" s="26"/>
      <c r="L134" s="26"/>
    </row>
    <row r="135" spans="2:12">
      <c r="B135" s="12" t="s">
        <v>191</v>
      </c>
      <c r="C135" s="12" t="s">
        <v>193</v>
      </c>
      <c r="D135" s="24">
        <v>-28037</v>
      </c>
      <c r="E135" s="24">
        <v>-5188</v>
      </c>
      <c r="F135" s="24">
        <v>-12286</v>
      </c>
      <c r="G135" s="26">
        <v>-17167</v>
      </c>
      <c r="H135" s="24">
        <v>-24333</v>
      </c>
      <c r="I135" s="24">
        <v>-3645</v>
      </c>
      <c r="J135" s="26">
        <v>-11002</v>
      </c>
      <c r="K135" s="26">
        <v>-15592</v>
      </c>
      <c r="L135" s="26">
        <v>-22967</v>
      </c>
    </row>
    <row r="136" spans="2:12">
      <c r="D136" s="21"/>
      <c r="E136" s="21"/>
      <c r="F136" s="21"/>
      <c r="G136" s="21"/>
      <c r="H136" s="21"/>
      <c r="I136" s="18"/>
      <c r="J136" s="18"/>
      <c r="K136" s="18"/>
      <c r="L136" s="18"/>
    </row>
    <row r="137" spans="2:12">
      <c r="B137" s="12" t="s">
        <v>157</v>
      </c>
      <c r="C137" s="12" t="s">
        <v>158</v>
      </c>
      <c r="D137" s="24"/>
      <c r="E137" s="24"/>
      <c r="F137" s="24"/>
      <c r="G137" s="26"/>
      <c r="H137" s="24"/>
      <c r="I137" s="24"/>
      <c r="J137" s="26"/>
      <c r="K137" s="26"/>
      <c r="L137" s="26"/>
    </row>
    <row r="138" spans="2:12">
      <c r="D138" s="21"/>
      <c r="E138" s="21"/>
      <c r="F138" s="21"/>
      <c r="G138" s="27"/>
      <c r="H138" s="21"/>
      <c r="I138" s="21"/>
      <c r="J138" s="21"/>
      <c r="K138" s="21"/>
      <c r="L138" s="21"/>
    </row>
    <row r="139" spans="2:12">
      <c r="B139" s="3" t="s">
        <v>159</v>
      </c>
      <c r="C139" s="3" t="s">
        <v>160</v>
      </c>
      <c r="D139" s="21"/>
      <c r="E139" s="21"/>
      <c r="F139" s="21"/>
      <c r="G139" s="27"/>
      <c r="H139" s="21"/>
      <c r="I139" s="21"/>
      <c r="J139" s="27"/>
      <c r="K139" s="27"/>
      <c r="L139" s="27"/>
    </row>
    <row r="140" spans="2:12">
      <c r="B140" s="7" t="s">
        <v>195</v>
      </c>
      <c r="C140" s="31" t="s">
        <v>196</v>
      </c>
      <c r="D140" s="18">
        <v>-4759</v>
      </c>
      <c r="E140" s="18">
        <v>-1543</v>
      </c>
      <c r="F140" s="18">
        <v>-1819</v>
      </c>
      <c r="G140" s="19">
        <v>-2088</v>
      </c>
      <c r="H140" s="18">
        <v>-3086</v>
      </c>
      <c r="I140" s="18">
        <v>-473</v>
      </c>
      <c r="J140" s="19">
        <v>3244</v>
      </c>
      <c r="K140" s="19">
        <v>-298</v>
      </c>
      <c r="L140" s="19">
        <v>-3121</v>
      </c>
    </row>
    <row r="141" spans="2:12">
      <c r="B141" s="7" t="s">
        <v>161</v>
      </c>
      <c r="C141" s="7" t="s">
        <v>162</v>
      </c>
      <c r="D141" s="18">
        <v>-119748</v>
      </c>
      <c r="E141" s="18">
        <v>-25480</v>
      </c>
      <c r="F141" s="18">
        <v>-28715</v>
      </c>
      <c r="G141" s="19">
        <v>-47345</v>
      </c>
      <c r="H141" s="18">
        <v>-70636</v>
      </c>
      <c r="I141" s="18">
        <v>-29826</v>
      </c>
      <c r="J141" s="19">
        <v>-62272</v>
      </c>
      <c r="K141" s="19">
        <v>-98795</v>
      </c>
      <c r="L141" s="19">
        <v>-149693</v>
      </c>
    </row>
    <row r="142" spans="2:12">
      <c r="B142" s="7" t="s">
        <v>204</v>
      </c>
      <c r="C142" s="7" t="s">
        <v>271</v>
      </c>
      <c r="D142" s="18">
        <v>44</v>
      </c>
      <c r="E142" s="18">
        <v>0</v>
      </c>
      <c r="F142" s="18">
        <v>0</v>
      </c>
      <c r="G142" s="19">
        <v>0</v>
      </c>
      <c r="H142" s="18">
        <v>0</v>
      </c>
      <c r="I142" s="18">
        <v>0</v>
      </c>
      <c r="J142" s="19">
        <v>46</v>
      </c>
      <c r="K142" s="19">
        <v>46</v>
      </c>
      <c r="L142" s="19">
        <v>46</v>
      </c>
    </row>
    <row r="143" spans="2:12">
      <c r="B143" s="7"/>
      <c r="C143" s="7"/>
      <c r="D143" s="18"/>
      <c r="E143" s="18"/>
      <c r="F143" s="18"/>
      <c r="G143" s="19"/>
      <c r="H143" s="18"/>
      <c r="I143" s="18"/>
      <c r="J143" s="19"/>
      <c r="K143" s="19"/>
      <c r="L143" s="19"/>
    </row>
    <row r="144" spans="2:12">
      <c r="B144" s="12" t="s">
        <v>163</v>
      </c>
      <c r="C144" s="12" t="s">
        <v>194</v>
      </c>
      <c r="D144" s="24">
        <f t="shared" ref="D144:L144" si="31">+SUM(D140:D143)</f>
        <v>-124463</v>
      </c>
      <c r="E144" s="24">
        <f t="shared" si="31"/>
        <v>-27023</v>
      </c>
      <c r="F144" s="24">
        <f t="shared" si="31"/>
        <v>-30534</v>
      </c>
      <c r="G144" s="24">
        <f t="shared" si="31"/>
        <v>-49433</v>
      </c>
      <c r="H144" s="24">
        <f t="shared" si="31"/>
        <v>-73722</v>
      </c>
      <c r="I144" s="24">
        <f t="shared" si="31"/>
        <v>-30299</v>
      </c>
      <c r="J144" s="26">
        <f t="shared" si="31"/>
        <v>-58982</v>
      </c>
      <c r="K144" s="26">
        <f t="shared" si="31"/>
        <v>-99047</v>
      </c>
      <c r="L144" s="26">
        <f t="shared" si="31"/>
        <v>-152768</v>
      </c>
    </row>
    <row r="145" spans="2:13">
      <c r="D145" s="21"/>
      <c r="E145" s="21"/>
      <c r="F145" s="21"/>
      <c r="G145" s="27"/>
      <c r="H145" s="21"/>
      <c r="I145" s="21"/>
      <c r="J145" s="27"/>
      <c r="K145" s="27"/>
      <c r="L145" s="27"/>
    </row>
    <row r="146" spans="2:13">
      <c r="B146" s="3" t="s">
        <v>164</v>
      </c>
      <c r="C146" s="3" t="s">
        <v>165</v>
      </c>
      <c r="D146" s="21"/>
      <c r="E146" s="21"/>
      <c r="F146" s="21"/>
      <c r="G146" s="27"/>
      <c r="H146" s="21"/>
      <c r="I146" s="21"/>
      <c r="J146" s="27"/>
      <c r="K146" s="27"/>
      <c r="L146" s="27"/>
    </row>
    <row r="147" spans="2:13">
      <c r="B147" s="7" t="s">
        <v>166</v>
      </c>
      <c r="C147" s="7" t="s">
        <v>167</v>
      </c>
      <c r="D147" s="18">
        <v>100296</v>
      </c>
      <c r="E147" s="18">
        <v>49369</v>
      </c>
      <c r="F147" s="18">
        <v>60680</v>
      </c>
      <c r="G147" s="19">
        <v>118200</v>
      </c>
      <c r="H147" s="18">
        <v>153356</v>
      </c>
      <c r="I147" s="18">
        <v>44092</v>
      </c>
      <c r="J147" s="19">
        <v>134073</v>
      </c>
      <c r="K147" s="19">
        <v>244830</v>
      </c>
      <c r="L147" s="19">
        <v>359546</v>
      </c>
    </row>
    <row r="148" spans="2:13">
      <c r="B148" s="7" t="s">
        <v>168</v>
      </c>
      <c r="C148" s="7" t="s">
        <v>169</v>
      </c>
      <c r="D148" s="18">
        <v>-27778</v>
      </c>
      <c r="E148" s="18">
        <v>-19001</v>
      </c>
      <c r="F148" s="19">
        <v>0</v>
      </c>
      <c r="G148" s="19">
        <v>-26000</v>
      </c>
      <c r="H148" s="18">
        <v>-118104</v>
      </c>
      <c r="I148" s="18">
        <v>-23917</v>
      </c>
      <c r="J148" s="19">
        <v>-60965</v>
      </c>
      <c r="K148" s="19">
        <v>-130225</v>
      </c>
      <c r="L148" s="19">
        <v>-195339</v>
      </c>
    </row>
    <row r="149" spans="2:13">
      <c r="B149" s="7" t="s">
        <v>205</v>
      </c>
      <c r="C149" s="7" t="s">
        <v>272</v>
      </c>
      <c r="D149" s="18">
        <v>-59795</v>
      </c>
      <c r="E149" s="18"/>
      <c r="F149" s="18">
        <v>0</v>
      </c>
      <c r="G149" s="19">
        <v>0</v>
      </c>
      <c r="H149" s="18">
        <v>-74393</v>
      </c>
      <c r="I149" s="18">
        <v>0</v>
      </c>
      <c r="J149" s="19">
        <v>0</v>
      </c>
      <c r="K149" s="19">
        <v>-64181</v>
      </c>
      <c r="L149" s="19">
        <v>-64181</v>
      </c>
    </row>
    <row r="150" spans="2:13">
      <c r="B150" s="7" t="s">
        <v>197</v>
      </c>
      <c r="C150" s="7" t="s">
        <v>199</v>
      </c>
      <c r="D150" s="18">
        <v>-19610</v>
      </c>
      <c r="E150" s="18">
        <v>-11600</v>
      </c>
      <c r="F150" s="18">
        <v>-13224</v>
      </c>
      <c r="G150" s="19">
        <v>-24871</v>
      </c>
      <c r="H150" s="18">
        <v>-23034</v>
      </c>
      <c r="I150" s="18">
        <v>-11305</v>
      </c>
      <c r="J150" s="19">
        <v>-12604</v>
      </c>
      <c r="K150" s="19">
        <v>-23516</v>
      </c>
      <c r="L150" s="19">
        <v>-24438</v>
      </c>
    </row>
    <row r="151" spans="2:13">
      <c r="B151" s="7" t="s">
        <v>198</v>
      </c>
      <c r="C151" s="7" t="s">
        <v>200</v>
      </c>
      <c r="D151" s="18">
        <v>0</v>
      </c>
      <c r="E151" s="18">
        <v>-643</v>
      </c>
      <c r="F151" s="18">
        <v>-1124</v>
      </c>
      <c r="G151" s="19">
        <v>-2085</v>
      </c>
      <c r="H151" s="18">
        <v>-3272</v>
      </c>
      <c r="I151" s="18">
        <v>-956</v>
      </c>
      <c r="J151" s="19">
        <v>0</v>
      </c>
      <c r="K151" s="19">
        <v>0</v>
      </c>
      <c r="L151" s="19">
        <v>-3373</v>
      </c>
    </row>
    <row r="152" spans="2:13">
      <c r="B152" s="12" t="s">
        <v>170</v>
      </c>
      <c r="C152" s="12" t="s">
        <v>171</v>
      </c>
      <c r="D152" s="24">
        <f t="shared" ref="D152:L152" si="32">+SUM(D147:D151)</f>
        <v>-6887</v>
      </c>
      <c r="E152" s="24">
        <f t="shared" si="32"/>
        <v>18125</v>
      </c>
      <c r="F152" s="24">
        <f t="shared" si="32"/>
        <v>46332</v>
      </c>
      <c r="G152" s="24">
        <f t="shared" si="32"/>
        <v>65244</v>
      </c>
      <c r="H152" s="24">
        <f t="shared" si="32"/>
        <v>-65447</v>
      </c>
      <c r="I152" s="24">
        <f t="shared" si="32"/>
        <v>7914</v>
      </c>
      <c r="J152" s="26">
        <f t="shared" si="32"/>
        <v>60504</v>
      </c>
      <c r="K152" s="26">
        <f t="shared" si="32"/>
        <v>26908</v>
      </c>
      <c r="L152" s="26">
        <f t="shared" si="32"/>
        <v>72215</v>
      </c>
    </row>
    <row r="153" spans="2:13">
      <c r="D153" s="21"/>
      <c r="E153" s="21"/>
      <c r="F153" s="21"/>
      <c r="G153" s="27"/>
      <c r="H153" s="21"/>
      <c r="I153" s="21"/>
      <c r="J153" s="27"/>
      <c r="K153" s="27"/>
      <c r="L153" s="27"/>
    </row>
    <row r="154" spans="2:13">
      <c r="B154" s="12" t="s">
        <v>172</v>
      </c>
      <c r="C154" s="12" t="s">
        <v>173</v>
      </c>
      <c r="D154" s="24">
        <f t="shared" ref="D154:L154" si="33">+D133+D135+D144+D152</f>
        <v>-9159</v>
      </c>
      <c r="E154" s="24">
        <f t="shared" si="33"/>
        <v>20295</v>
      </c>
      <c r="F154" s="24">
        <f t="shared" si="33"/>
        <v>56057</v>
      </c>
      <c r="G154" s="26">
        <f t="shared" si="33"/>
        <v>119260</v>
      </c>
      <c r="H154" s="24">
        <f t="shared" si="33"/>
        <v>11832</v>
      </c>
      <c r="I154" s="24">
        <f t="shared" si="33"/>
        <v>13592</v>
      </c>
      <c r="J154" s="26">
        <f t="shared" si="33"/>
        <v>73015</v>
      </c>
      <c r="K154" s="26">
        <f t="shared" si="33"/>
        <v>33599</v>
      </c>
      <c r="L154" s="26">
        <f t="shared" si="33"/>
        <v>64570</v>
      </c>
    </row>
    <row r="155" spans="2:13">
      <c r="B155" s="3" t="s">
        <v>174</v>
      </c>
      <c r="C155" s="3" t="s">
        <v>175</v>
      </c>
      <c r="D155" s="18">
        <v>201</v>
      </c>
      <c r="E155" s="18">
        <v>1676</v>
      </c>
      <c r="F155" s="18">
        <v>696</v>
      </c>
      <c r="G155" s="19">
        <v>-234</v>
      </c>
      <c r="H155" s="18">
        <v>-232</v>
      </c>
      <c r="I155" s="18">
        <v>-234</v>
      </c>
      <c r="J155" s="19">
        <v>-1314</v>
      </c>
      <c r="K155" s="19">
        <v>-1546</v>
      </c>
      <c r="L155" s="19">
        <v>-646</v>
      </c>
    </row>
    <row r="156" spans="2:13">
      <c r="B156" s="3" t="s">
        <v>176</v>
      </c>
      <c r="C156" s="3" t="s">
        <v>177</v>
      </c>
      <c r="D156" s="18">
        <v>20763</v>
      </c>
      <c r="E156" s="18">
        <v>11805</v>
      </c>
      <c r="F156" s="18">
        <v>11805</v>
      </c>
      <c r="G156" s="19">
        <v>11805</v>
      </c>
      <c r="H156" s="18">
        <v>11805</v>
      </c>
      <c r="I156" s="18">
        <v>23405</v>
      </c>
      <c r="J156" s="19">
        <v>23405</v>
      </c>
      <c r="K156" s="19">
        <v>23405</v>
      </c>
      <c r="L156" s="19">
        <v>23413</v>
      </c>
    </row>
    <row r="157" spans="2:13">
      <c r="B157" s="12" t="s">
        <v>178</v>
      </c>
      <c r="C157" s="12" t="s">
        <v>179</v>
      </c>
      <c r="D157" s="26">
        <f>+SUM(D154:D156)</f>
        <v>11805</v>
      </c>
      <c r="E157" s="26">
        <f>+SUM(E154:E156)-2</f>
        <v>33774</v>
      </c>
      <c r="F157" s="26">
        <f t="shared" ref="F157:L157" si="34">+SUM(F154:F156)</f>
        <v>68558</v>
      </c>
      <c r="G157" s="26">
        <f t="shared" si="34"/>
        <v>130831</v>
      </c>
      <c r="H157" s="26">
        <f t="shared" si="34"/>
        <v>23405</v>
      </c>
      <c r="I157" s="26">
        <f t="shared" si="34"/>
        <v>36763</v>
      </c>
      <c r="J157" s="26">
        <f t="shared" si="34"/>
        <v>95106</v>
      </c>
      <c r="K157" s="26">
        <f t="shared" si="34"/>
        <v>55458</v>
      </c>
      <c r="L157" s="26">
        <f t="shared" si="34"/>
        <v>87337</v>
      </c>
      <c r="M157" s="26"/>
    </row>
    <row r="160" spans="2:13">
      <c r="E160" s="25"/>
    </row>
    <row r="164" spans="5:6">
      <c r="E164" s="25"/>
      <c r="F164" s="25"/>
    </row>
    <row r="165" spans="5:6">
      <c r="E165" s="25"/>
    </row>
    <row r="166" spans="5:6">
      <c r="E166" s="25"/>
    </row>
    <row r="167" spans="5:6">
      <c r="E167" s="25"/>
    </row>
    <row r="168" spans="5:6">
      <c r="E168" s="25"/>
    </row>
    <row r="169" spans="5:6">
      <c r="E169" s="25"/>
    </row>
    <row r="170" spans="5:6">
      <c r="E170" s="25"/>
    </row>
    <row r="171" spans="5:6">
      <c r="E171" s="25"/>
    </row>
    <row r="172" spans="5:6">
      <c r="E172" s="25"/>
    </row>
    <row r="173" spans="5:6">
      <c r="E173" s="25"/>
    </row>
    <row r="174" spans="5:6">
      <c r="E174" s="25"/>
    </row>
    <row r="175" spans="5:6">
      <c r="E175" s="25"/>
    </row>
    <row r="176" spans="5:6">
      <c r="E176" s="25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80100-44F3-46EB-AA45-D5EBAB5369C7}">
  <dimension ref="B2:AX460"/>
  <sheetViews>
    <sheetView showGridLines="0" tabSelected="1" zoomScale="55" zoomScaleNormal="55" workbookViewId="0">
      <selection activeCell="AC25" sqref="AC25"/>
    </sheetView>
  </sheetViews>
  <sheetFormatPr baseColWidth="10" defaultRowHeight="14.5" outlineLevelRow="1" outlineLevelCol="1"/>
  <cols>
    <col min="1" max="1" width="3.26953125" customWidth="1"/>
    <col min="2" max="2" width="39.81640625" customWidth="1"/>
    <col min="3" max="3" width="40.26953125" bestFit="1" customWidth="1"/>
    <col min="4" max="6" width="9.7265625" style="46" hidden="1" customWidth="1" outlineLevel="1"/>
    <col min="7" max="16" width="11.453125" style="46" hidden="1" customWidth="1" outlineLevel="1"/>
    <col min="17" max="17" width="11.453125" style="46" customWidth="1" collapsed="1"/>
    <col min="18" max="24" width="11.453125" style="46" customWidth="1"/>
    <col min="25" max="25" width="14.7265625" style="46" bestFit="1" customWidth="1"/>
    <col min="26" max="26" width="2.26953125" style="46" customWidth="1"/>
    <col min="27" max="28" width="12.81640625" style="46" customWidth="1"/>
    <col min="29" max="29" width="14.1796875" customWidth="1"/>
    <col min="31" max="31" width="11.7265625" bestFit="1" customWidth="1"/>
  </cols>
  <sheetData>
    <row r="2" spans="2:33" s="3" customFormat="1" thickBot="1">
      <c r="B2" s="1" t="s">
        <v>0</v>
      </c>
      <c r="C2" s="1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1"/>
      <c r="Y2" s="41"/>
      <c r="Z2" s="41"/>
      <c r="AA2" s="40"/>
      <c r="AB2" s="40"/>
    </row>
    <row r="3" spans="2:33" s="3" customFormat="1" ht="14">
      <c r="B3" s="4" t="s">
        <v>211</v>
      </c>
      <c r="C3" s="4" t="s">
        <v>212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84"/>
      <c r="Y3" s="84"/>
      <c r="Z3" s="41"/>
      <c r="AA3" s="41"/>
      <c r="AB3" s="41"/>
    </row>
    <row r="4" spans="2:33" s="3" customFormat="1" ht="14"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</row>
    <row r="5" spans="2:33" s="3" customFormat="1" ht="14"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</row>
    <row r="6" spans="2:33" s="3" customFormat="1" ht="14">
      <c r="B6" s="39" t="s">
        <v>285</v>
      </c>
      <c r="C6" s="39" t="s">
        <v>282</v>
      </c>
      <c r="D6" s="42" t="s">
        <v>1</v>
      </c>
      <c r="E6" s="42" t="s">
        <v>2</v>
      </c>
      <c r="F6" s="42" t="s">
        <v>3</v>
      </c>
      <c r="G6" s="42" t="s">
        <v>4</v>
      </c>
      <c r="H6" s="42" t="s">
        <v>5</v>
      </c>
      <c r="I6" s="42" t="s">
        <v>6</v>
      </c>
      <c r="J6" s="42" t="s">
        <v>7</v>
      </c>
      <c r="K6" s="42" t="s">
        <v>207</v>
      </c>
      <c r="L6" s="42" t="s">
        <v>329</v>
      </c>
      <c r="M6" s="42" t="s">
        <v>330</v>
      </c>
      <c r="N6" s="42" t="s">
        <v>332</v>
      </c>
      <c r="O6" s="42" t="s">
        <v>333</v>
      </c>
      <c r="P6" s="42" t="s">
        <v>338</v>
      </c>
      <c r="Q6" s="42" t="s">
        <v>341</v>
      </c>
      <c r="R6" s="42" t="s">
        <v>342</v>
      </c>
      <c r="S6" s="42" t="s">
        <v>343</v>
      </c>
      <c r="T6" s="42" t="s">
        <v>344</v>
      </c>
      <c r="U6" s="42" t="s">
        <v>353</v>
      </c>
      <c r="V6" s="42" t="s">
        <v>356</v>
      </c>
      <c r="W6" s="42" t="s">
        <v>358</v>
      </c>
      <c r="X6" s="42" t="s">
        <v>362</v>
      </c>
      <c r="Y6" s="42" t="s">
        <v>363</v>
      </c>
      <c r="Z6" s="41"/>
      <c r="AA6" s="93" t="s">
        <v>324</v>
      </c>
      <c r="AB6" s="93"/>
    </row>
    <row r="7" spans="2:33" s="3" customFormat="1" ht="14">
      <c r="B7" s="38" t="s">
        <v>283</v>
      </c>
      <c r="C7" s="38" t="s">
        <v>284</v>
      </c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</row>
    <row r="8" spans="2:33" s="3" customFormat="1" ht="14">
      <c r="B8" s="38" t="s">
        <v>317</v>
      </c>
      <c r="C8" s="38" t="s">
        <v>319</v>
      </c>
      <c r="D8" s="41"/>
      <c r="E8" s="41"/>
      <c r="F8" s="41"/>
      <c r="G8" s="57" t="s">
        <v>321</v>
      </c>
      <c r="H8" s="41"/>
      <c r="I8" s="41"/>
      <c r="J8" s="41"/>
      <c r="K8" s="41"/>
      <c r="L8" s="57" t="s">
        <v>321</v>
      </c>
      <c r="M8" s="41"/>
      <c r="N8" s="41"/>
      <c r="O8" s="41"/>
      <c r="P8" s="57" t="s">
        <v>321</v>
      </c>
      <c r="Q8" s="57" t="s">
        <v>321</v>
      </c>
      <c r="R8" s="57" t="s">
        <v>321</v>
      </c>
      <c r="S8" s="57" t="s">
        <v>321</v>
      </c>
      <c r="T8" s="57" t="s">
        <v>321</v>
      </c>
      <c r="U8" s="57" t="s">
        <v>321</v>
      </c>
      <c r="V8" s="57" t="s">
        <v>321</v>
      </c>
      <c r="W8" s="72" t="s">
        <v>321</v>
      </c>
      <c r="X8" s="72" t="s">
        <v>321</v>
      </c>
      <c r="Y8" s="72" t="s">
        <v>321</v>
      </c>
      <c r="Z8" s="41"/>
    </row>
    <row r="9" spans="2:33" s="3" customFormat="1" ht="14.5" customHeight="1">
      <c r="B9" s="38" t="s">
        <v>318</v>
      </c>
      <c r="C9" s="38" t="s">
        <v>320</v>
      </c>
      <c r="D9" s="41"/>
      <c r="E9" s="41"/>
      <c r="F9" s="57" t="s">
        <v>322</v>
      </c>
      <c r="G9" s="41"/>
      <c r="H9" s="41"/>
      <c r="I9" s="41"/>
      <c r="J9" s="57" t="s">
        <v>322</v>
      </c>
      <c r="K9" s="41"/>
      <c r="L9" s="41"/>
      <c r="M9" s="41"/>
      <c r="N9" s="57" t="s">
        <v>322</v>
      </c>
      <c r="O9" s="41"/>
      <c r="P9" s="57" t="s">
        <v>322</v>
      </c>
      <c r="Q9" s="57" t="s">
        <v>322</v>
      </c>
      <c r="R9" s="57" t="s">
        <v>322</v>
      </c>
      <c r="S9" s="57" t="s">
        <v>322</v>
      </c>
      <c r="T9" s="57" t="s">
        <v>322</v>
      </c>
      <c r="U9" s="57" t="s">
        <v>322</v>
      </c>
      <c r="V9" s="57" t="s">
        <v>322</v>
      </c>
      <c r="W9" s="57" t="s">
        <v>322</v>
      </c>
      <c r="X9" s="57" t="s">
        <v>322</v>
      </c>
      <c r="Y9" s="57" t="s">
        <v>322</v>
      </c>
      <c r="Z9" s="41"/>
      <c r="AA9" s="60" t="s">
        <v>325</v>
      </c>
      <c r="AB9" s="60"/>
    </row>
    <row r="10" spans="2:33" s="3" customFormat="1" ht="14.5" customHeight="1">
      <c r="B10" s="38" t="s">
        <v>313</v>
      </c>
      <c r="C10" s="38" t="s">
        <v>315</v>
      </c>
      <c r="D10" s="41"/>
      <c r="E10" s="41"/>
      <c r="F10" s="41" t="s">
        <v>323</v>
      </c>
      <c r="G10" s="41"/>
      <c r="H10" s="41" t="s">
        <v>323</v>
      </c>
      <c r="I10" s="41"/>
      <c r="J10" s="57" t="s">
        <v>323</v>
      </c>
      <c r="K10" s="41"/>
      <c r="L10" s="57" t="s">
        <v>323</v>
      </c>
      <c r="M10" s="41"/>
      <c r="N10" s="57" t="s">
        <v>323</v>
      </c>
      <c r="O10" s="41"/>
      <c r="P10" s="57" t="s">
        <v>323</v>
      </c>
      <c r="Q10" s="57" t="s">
        <v>323</v>
      </c>
      <c r="R10" s="57" t="s">
        <v>323</v>
      </c>
      <c r="S10" s="57" t="s">
        <v>323</v>
      </c>
      <c r="T10" s="57" t="s">
        <v>323</v>
      </c>
      <c r="U10" s="57" t="s">
        <v>323</v>
      </c>
      <c r="V10" s="57" t="s">
        <v>323</v>
      </c>
      <c r="W10" s="57" t="s">
        <v>323</v>
      </c>
      <c r="X10" s="57" t="s">
        <v>323</v>
      </c>
      <c r="Y10" s="57" t="s">
        <v>323</v>
      </c>
      <c r="Z10" s="41"/>
      <c r="AA10" s="60" t="s">
        <v>326</v>
      </c>
      <c r="AB10" s="60"/>
    </row>
    <row r="11" spans="2:33" s="3" customFormat="1" ht="14.5" hidden="1" customHeight="1" outlineLevel="1">
      <c r="B11" s="38" t="s">
        <v>314</v>
      </c>
      <c r="C11" s="38" t="s">
        <v>316</v>
      </c>
      <c r="D11" s="41"/>
      <c r="E11" s="41"/>
      <c r="F11" s="57" t="s">
        <v>323</v>
      </c>
      <c r="G11" s="41"/>
      <c r="H11" s="57" t="s">
        <v>323</v>
      </c>
      <c r="I11" s="41"/>
      <c r="J11" s="57" t="s">
        <v>323</v>
      </c>
      <c r="K11" s="41"/>
      <c r="L11" s="57" t="s">
        <v>323</v>
      </c>
      <c r="M11" s="41"/>
      <c r="N11" s="57" t="s">
        <v>323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B11" s="60"/>
    </row>
    <row r="12" spans="2:33" s="3" customFormat="1" collapsed="1">
      <c r="B12" s="38" t="s">
        <v>336</v>
      </c>
      <c r="C12" s="38" t="s">
        <v>337</v>
      </c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57" t="s">
        <v>323</v>
      </c>
      <c r="P12" s="57" t="s">
        <v>323</v>
      </c>
      <c r="Q12" s="57" t="s">
        <v>323</v>
      </c>
      <c r="R12" s="57" t="s">
        <v>323</v>
      </c>
      <c r="S12" s="57" t="s">
        <v>323</v>
      </c>
      <c r="T12" s="57" t="s">
        <v>323</v>
      </c>
      <c r="U12" s="57" t="s">
        <v>323</v>
      </c>
      <c r="V12" s="57" t="s">
        <v>323</v>
      </c>
      <c r="W12" s="57" t="s">
        <v>323</v>
      </c>
      <c r="X12" s="57" t="s">
        <v>323</v>
      </c>
      <c r="Y12" s="57" t="s">
        <v>323</v>
      </c>
      <c r="Z12" s="41"/>
      <c r="AA12" s="60" t="s">
        <v>327</v>
      </c>
      <c r="AB12" s="41"/>
      <c r="AD12" s="65"/>
      <c r="AE12" s="65"/>
    </row>
    <row r="13" spans="2:33" s="3" customFormat="1">
      <c r="B13" s="38"/>
      <c r="C13" s="38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D13" s="65"/>
      <c r="AE13" s="65"/>
    </row>
    <row r="14" spans="2:33" s="3" customFormat="1"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D14" s="65"/>
      <c r="AE14" s="65"/>
    </row>
    <row r="15" spans="2:33" s="3" customFormat="1"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62"/>
      <c r="T15" s="62"/>
      <c r="U15" s="62"/>
      <c r="V15" s="62"/>
      <c r="W15" s="62"/>
      <c r="X15" s="62"/>
      <c r="Y15" s="62"/>
      <c r="Z15" s="41"/>
      <c r="AA15" s="41"/>
      <c r="AB15" s="41"/>
      <c r="AD15" s="65"/>
      <c r="AE15" s="65"/>
    </row>
    <row r="16" spans="2:33" s="3" customFormat="1">
      <c r="B16" s="28" t="s">
        <v>213</v>
      </c>
      <c r="C16" s="28" t="s">
        <v>214</v>
      </c>
      <c r="D16" s="43" t="s">
        <v>1</v>
      </c>
      <c r="E16" s="43" t="s">
        <v>2</v>
      </c>
      <c r="F16" s="43" t="s">
        <v>3</v>
      </c>
      <c r="G16" s="43" t="s">
        <v>4</v>
      </c>
      <c r="H16" s="43" t="s">
        <v>5</v>
      </c>
      <c r="I16" s="43" t="s">
        <v>6</v>
      </c>
      <c r="J16" s="43" t="s">
        <v>7</v>
      </c>
      <c r="K16" s="43" t="s">
        <v>207</v>
      </c>
      <c r="L16" s="43" t="s">
        <v>329</v>
      </c>
      <c r="M16" s="43" t="s">
        <v>330</v>
      </c>
      <c r="N16" s="43" t="s">
        <v>332</v>
      </c>
      <c r="O16" s="43" t="s">
        <v>333</v>
      </c>
      <c r="P16" s="43" t="s">
        <v>338</v>
      </c>
      <c r="Q16" s="43" t="s">
        <v>341</v>
      </c>
      <c r="R16" s="43" t="s">
        <v>342</v>
      </c>
      <c r="S16" s="43" t="s">
        <v>343</v>
      </c>
      <c r="T16" s="43" t="s">
        <v>344</v>
      </c>
      <c r="U16" s="43" t="s">
        <v>353</v>
      </c>
      <c r="V16" s="43" t="s">
        <v>356</v>
      </c>
      <c r="W16" s="43" t="s">
        <v>358</v>
      </c>
      <c r="X16" s="43" t="s">
        <v>362</v>
      </c>
      <c r="Y16" s="43" t="str">
        <f>+$Y$6</f>
        <v>1Q25</v>
      </c>
      <c r="Z16" s="41"/>
      <c r="AA16" s="43" t="s">
        <v>221</v>
      </c>
      <c r="AB16" s="43" t="s">
        <v>220</v>
      </c>
      <c r="AD16" s="65"/>
      <c r="AE16" s="65"/>
      <c r="AG16" s="41"/>
    </row>
    <row r="17" spans="2:50">
      <c r="B17" s="3" t="s">
        <v>215</v>
      </c>
      <c r="C17" s="3" t="s">
        <v>222</v>
      </c>
      <c r="D17" s="44">
        <v>568.1644469042526</v>
      </c>
      <c r="E17" s="44">
        <v>534.39013333772618</v>
      </c>
      <c r="F17" s="44">
        <v>530.03054930007704</v>
      </c>
      <c r="G17" s="44">
        <v>534.33661908783733</v>
      </c>
      <c r="H17" s="44">
        <v>552.68874429013283</v>
      </c>
      <c r="I17" s="44">
        <v>541.34001080798566</v>
      </c>
      <c r="J17" s="44">
        <v>536.80593353448705</v>
      </c>
      <c r="K17" s="44">
        <v>522.54425633475546</v>
      </c>
      <c r="L17" s="44">
        <v>523.87615370154811</v>
      </c>
      <c r="M17" s="44">
        <v>524.24788846347292</v>
      </c>
      <c r="N17" s="44">
        <v>526.28277803193851</v>
      </c>
      <c r="O17" s="44">
        <v>556</v>
      </c>
      <c r="P17" s="44">
        <v>560.94865201317486</v>
      </c>
      <c r="Q17" s="44">
        <v>539.31048621494745</v>
      </c>
      <c r="R17" s="44">
        <v>598.68543018998719</v>
      </c>
      <c r="S17" s="44">
        <v>609.29139801953772</v>
      </c>
      <c r="T17" s="44">
        <v>580.43586670289585</v>
      </c>
      <c r="U17" s="44">
        <v>550.36066657436595</v>
      </c>
      <c r="V17" s="44">
        <v>544.82431583121615</v>
      </c>
      <c r="W17" s="44">
        <v>563.71967576697318</v>
      </c>
      <c r="X17" s="44">
        <v>553.70591832036644</v>
      </c>
      <c r="Y17" s="44">
        <v>553.47344193200172</v>
      </c>
      <c r="AA17" s="45">
        <f t="shared" ref="AA17:AA21" si="0">+Y17/X17-1</f>
        <v>-4.1985534319355367E-4</v>
      </c>
      <c r="AB17" s="45">
        <f t="shared" ref="AB17:AB21" si="1">+Y17/U17-1</f>
        <v>5.6558826723769329E-3</v>
      </c>
      <c r="AC17" s="65"/>
      <c r="AD17" s="65"/>
      <c r="AE17" s="65"/>
      <c r="AF17" s="61"/>
      <c r="AX17" s="58"/>
    </row>
    <row r="18" spans="2:50">
      <c r="B18" s="3" t="s">
        <v>216</v>
      </c>
      <c r="C18" s="3" t="s">
        <v>216</v>
      </c>
      <c r="D18" s="44">
        <v>128.38931209822474</v>
      </c>
      <c r="E18" s="44">
        <v>114.5923090450939</v>
      </c>
      <c r="F18" s="44">
        <v>85.771977347769635</v>
      </c>
      <c r="G18" s="44">
        <v>116.7989672178574</v>
      </c>
      <c r="H18" s="44">
        <v>127.72835202635137</v>
      </c>
      <c r="I18" s="44">
        <v>137.77396287431637</v>
      </c>
      <c r="J18" s="44">
        <v>135.93347424294052</v>
      </c>
      <c r="K18" s="44">
        <v>140.375738332249</v>
      </c>
      <c r="L18" s="44">
        <v>148.04424535311969</v>
      </c>
      <c r="M18" s="44">
        <v>134.09504322047277</v>
      </c>
      <c r="N18" s="44">
        <v>146.00119812276068</v>
      </c>
      <c r="O18" s="44">
        <v>150</v>
      </c>
      <c r="P18" s="44">
        <v>142.30674192865925</v>
      </c>
      <c r="Q18" s="44">
        <v>139.86321956361184</v>
      </c>
      <c r="R18" s="44">
        <v>130.44608530289895</v>
      </c>
      <c r="S18" s="44">
        <v>128.63379749022201</v>
      </c>
      <c r="T18" s="44">
        <v>146.15881322094666</v>
      </c>
      <c r="U18" s="44">
        <v>134.46736774740614</v>
      </c>
      <c r="V18" s="44">
        <v>145.82585658183902</v>
      </c>
      <c r="W18" s="44">
        <v>138.71072277310921</v>
      </c>
      <c r="X18" s="44">
        <v>132.88928192957152</v>
      </c>
      <c r="Y18" s="44">
        <v>136.42239609913815</v>
      </c>
      <c r="AA18" s="45">
        <f t="shared" si="0"/>
        <v>2.6586900901752974E-2</v>
      </c>
      <c r="AB18" s="45">
        <f t="shared" si="1"/>
        <v>1.4539054229160575E-2</v>
      </c>
      <c r="AC18" s="71"/>
      <c r="AD18" s="65"/>
      <c r="AE18" s="65"/>
      <c r="AX18" s="58"/>
    </row>
    <row r="19" spans="2:50">
      <c r="B19" s="3" t="s">
        <v>217</v>
      </c>
      <c r="C19" s="3" t="s">
        <v>223</v>
      </c>
      <c r="D19" s="44">
        <v>69.657251250393372</v>
      </c>
      <c r="E19" s="44">
        <v>57.827969406101651</v>
      </c>
      <c r="F19" s="44">
        <v>23.806811846107568</v>
      </c>
      <c r="G19" s="44">
        <v>47.310617073467313</v>
      </c>
      <c r="H19" s="44">
        <v>52.786632655809704</v>
      </c>
      <c r="I19" s="44">
        <v>46.499420873838112</v>
      </c>
      <c r="J19" s="44">
        <v>48.637628429474411</v>
      </c>
      <c r="K19" s="44">
        <v>53.297464231543593</v>
      </c>
      <c r="L19" s="44">
        <v>57.758439786631932</v>
      </c>
      <c r="M19" s="44">
        <v>57.522987659387297</v>
      </c>
      <c r="N19" s="44">
        <v>61.903436748886783</v>
      </c>
      <c r="O19" s="44">
        <v>65</v>
      </c>
      <c r="P19" s="44">
        <v>67.899176783621385</v>
      </c>
      <c r="Q19" s="44">
        <v>68.048013905180269</v>
      </c>
      <c r="R19" s="44">
        <v>69.92914531908491</v>
      </c>
      <c r="S19" s="44">
        <v>69.75133263605592</v>
      </c>
      <c r="T19" s="44">
        <v>74.475922562295651</v>
      </c>
      <c r="U19" s="44">
        <v>72.337455948105003</v>
      </c>
      <c r="V19" s="44">
        <v>75.625266854872493</v>
      </c>
      <c r="W19" s="44">
        <v>76.47439132257945</v>
      </c>
      <c r="X19" s="44">
        <v>79.898352539525675</v>
      </c>
      <c r="Y19" s="44">
        <v>78.897753882636437</v>
      </c>
      <c r="AA19" s="45">
        <f t="shared" si="0"/>
        <v>-1.2523395352792122E-2</v>
      </c>
      <c r="AB19" s="45">
        <f t="shared" si="1"/>
        <v>9.0690194292121662E-2</v>
      </c>
      <c r="AC19" s="70"/>
      <c r="AD19" s="65"/>
      <c r="AE19" s="65"/>
      <c r="AX19" s="58"/>
    </row>
    <row r="20" spans="2:50">
      <c r="B20" s="3" t="s">
        <v>218</v>
      </c>
      <c r="C20" s="3" t="s">
        <v>224</v>
      </c>
      <c r="D20" s="44">
        <v>17.886826904668641</v>
      </c>
      <c r="E20" s="44">
        <v>17.70171652201196</v>
      </c>
      <c r="F20" s="44">
        <v>20.280123389795222</v>
      </c>
      <c r="G20" s="44">
        <v>21.742665534989374</v>
      </c>
      <c r="H20" s="44">
        <v>19.457754247545498</v>
      </c>
      <c r="I20" s="44">
        <v>18.883243157001885</v>
      </c>
      <c r="J20" s="44">
        <v>21.717035144997038</v>
      </c>
      <c r="K20" s="44">
        <v>23.137097284829565</v>
      </c>
      <c r="L20" s="44">
        <v>23.592274013656823</v>
      </c>
      <c r="M20" s="44">
        <v>22.572722046707394</v>
      </c>
      <c r="N20" s="44">
        <v>25.481940897342323</v>
      </c>
      <c r="O20" s="44">
        <v>26</v>
      </c>
      <c r="P20" s="44">
        <v>26.611779081843782</v>
      </c>
      <c r="Q20" s="44">
        <v>25.396461060599858</v>
      </c>
      <c r="R20" s="44">
        <v>28.909309109504516</v>
      </c>
      <c r="S20" s="44">
        <v>29.843889342825548</v>
      </c>
      <c r="T20" s="44">
        <v>31.065385937038716</v>
      </c>
      <c r="U20" s="44">
        <v>28.964007530189054</v>
      </c>
      <c r="V20" s="44">
        <v>32.92448416522781</v>
      </c>
      <c r="W20" s="44">
        <v>34.169892256514252</v>
      </c>
      <c r="X20" s="44">
        <v>32.856492280978081</v>
      </c>
      <c r="Y20" s="44">
        <v>33.804355581616278</v>
      </c>
      <c r="AA20" s="45">
        <f t="shared" si="0"/>
        <v>2.8848584703819791E-2</v>
      </c>
      <c r="AB20" s="45">
        <f t="shared" si="1"/>
        <v>0.16711596440451659</v>
      </c>
      <c r="AC20" s="70"/>
      <c r="AD20" s="65"/>
      <c r="AE20" s="65"/>
      <c r="AX20" s="58"/>
    </row>
    <row r="21" spans="2:50">
      <c r="B21" s="12" t="s">
        <v>219</v>
      </c>
      <c r="C21" s="12" t="s">
        <v>219</v>
      </c>
      <c r="D21" s="47">
        <f t="shared" ref="D21:M21" si="2">+SUM(D17:D20)</f>
        <v>784.0978371575394</v>
      </c>
      <c r="E21" s="47">
        <f t="shared" si="2"/>
        <v>724.51212831093358</v>
      </c>
      <c r="F21" s="47">
        <f t="shared" si="2"/>
        <v>659.8894618837495</v>
      </c>
      <c r="G21" s="47">
        <f t="shared" si="2"/>
        <v>720.18886891415127</v>
      </c>
      <c r="H21" s="47">
        <f t="shared" si="2"/>
        <v>752.6614832198394</v>
      </c>
      <c r="I21" s="47">
        <f t="shared" si="2"/>
        <v>744.49663771314192</v>
      </c>
      <c r="J21" s="47">
        <f t="shared" si="2"/>
        <v>743.09407135189895</v>
      </c>
      <c r="K21" s="47">
        <f t="shared" si="2"/>
        <v>739.35455618337755</v>
      </c>
      <c r="L21" s="47">
        <f t="shared" si="2"/>
        <v>753.27111285495653</v>
      </c>
      <c r="M21" s="47">
        <f t="shared" si="2"/>
        <v>738.4386413900404</v>
      </c>
      <c r="N21" s="47">
        <f>+SUM(N17:N20)</f>
        <v>759.66935380092821</v>
      </c>
      <c r="O21" s="47">
        <v>797</v>
      </c>
      <c r="P21" s="47">
        <v>797.76634980729921</v>
      </c>
      <c r="Q21" s="47">
        <v>772.61818074433938</v>
      </c>
      <c r="R21" s="47">
        <f t="shared" ref="R21:W21" si="3">+SUM(R17:R20)</f>
        <v>827.96996992147558</v>
      </c>
      <c r="S21" s="47">
        <f t="shared" si="3"/>
        <v>837.52041748864121</v>
      </c>
      <c r="T21" s="47">
        <f t="shared" si="3"/>
        <v>832.13598842317685</v>
      </c>
      <c r="U21" s="47">
        <f t="shared" si="3"/>
        <v>786.12949780006613</v>
      </c>
      <c r="V21" s="47">
        <f t="shared" si="3"/>
        <v>799.1999234331555</v>
      </c>
      <c r="W21" s="47">
        <f t="shared" si="3"/>
        <v>813.07468211917603</v>
      </c>
      <c r="X21" s="47">
        <f>+SUM(X17:X20)</f>
        <v>799.35004507044175</v>
      </c>
      <c r="Y21" s="47">
        <f>+SUM(Y17:Y20)</f>
        <v>802.59794749539253</v>
      </c>
      <c r="AA21" s="48">
        <f t="shared" si="0"/>
        <v>4.0631791353242797E-3</v>
      </c>
      <c r="AB21" s="48">
        <f t="shared" si="1"/>
        <v>2.0948774650248136E-2</v>
      </c>
      <c r="AC21" s="58"/>
      <c r="AD21" s="65"/>
      <c r="AE21" s="65"/>
      <c r="AF21" s="61"/>
      <c r="AG21" s="65"/>
      <c r="AX21" s="58"/>
    </row>
    <row r="22" spans="2:50">
      <c r="B22" s="3"/>
      <c r="C22" s="3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AB22" s="48"/>
      <c r="AD22" s="65"/>
      <c r="AE22" s="65"/>
    </row>
    <row r="23" spans="2:50">
      <c r="B23" s="3"/>
      <c r="C23" s="3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AD23" s="65"/>
      <c r="AE23" s="65"/>
    </row>
    <row r="24" spans="2:50" s="3" customFormat="1">
      <c r="B24" s="28" t="s">
        <v>288</v>
      </c>
      <c r="C24" s="28" t="s">
        <v>289</v>
      </c>
      <c r="D24" s="43" t="s">
        <v>1</v>
      </c>
      <c r="E24" s="43" t="s">
        <v>2</v>
      </c>
      <c r="F24" s="43" t="s">
        <v>3</v>
      </c>
      <c r="G24" s="43" t="s">
        <v>4</v>
      </c>
      <c r="H24" s="43" t="s">
        <v>5</v>
      </c>
      <c r="I24" s="43" t="s">
        <v>6</v>
      </c>
      <c r="J24" s="43" t="s">
        <v>7</v>
      </c>
      <c r="K24" s="43" t="s">
        <v>207</v>
      </c>
      <c r="L24" s="43" t="s">
        <v>329</v>
      </c>
      <c r="M24" s="43" t="s">
        <v>330</v>
      </c>
      <c r="N24" s="43" t="s">
        <v>332</v>
      </c>
      <c r="O24" s="43" t="s">
        <v>333</v>
      </c>
      <c r="P24" s="43" t="s">
        <v>338</v>
      </c>
      <c r="Q24" s="43" t="s">
        <v>341</v>
      </c>
      <c r="R24" s="43" t="s">
        <v>342</v>
      </c>
      <c r="S24" s="43" t="s">
        <v>343</v>
      </c>
      <c r="T24" s="43" t="s">
        <v>344</v>
      </c>
      <c r="U24" s="43" t="s">
        <v>353</v>
      </c>
      <c r="V24" s="43" t="s">
        <v>356</v>
      </c>
      <c r="W24" s="43" t="s">
        <v>358</v>
      </c>
      <c r="X24" s="43" t="s">
        <v>362</v>
      </c>
      <c r="Y24" s="43" t="str">
        <f>+$Y$6</f>
        <v>1Q25</v>
      </c>
      <c r="Z24" s="41"/>
      <c r="AA24" s="43" t="s">
        <v>221</v>
      </c>
      <c r="AB24" s="43" t="s">
        <v>220</v>
      </c>
      <c r="AD24" s="65"/>
      <c r="AE24" s="65"/>
    </row>
    <row r="25" spans="2:50">
      <c r="B25" s="12" t="s">
        <v>290</v>
      </c>
      <c r="C25" s="12" t="s">
        <v>301</v>
      </c>
      <c r="D25" s="49">
        <v>12.840018713874391</v>
      </c>
      <c r="E25" s="49">
        <v>12.580536980879668</v>
      </c>
      <c r="F25" s="49">
        <v>12.219766554886075</v>
      </c>
      <c r="G25" s="49">
        <v>12.054905781333565</v>
      </c>
      <c r="H25" s="49">
        <v>11.427694631035937</v>
      </c>
      <c r="I25" s="49">
        <v>11.293875512905949</v>
      </c>
      <c r="J25" s="49">
        <v>11.32</v>
      </c>
      <c r="K25" s="49">
        <v>11.794351753673045</v>
      </c>
      <c r="L25" s="49" t="s">
        <v>365</v>
      </c>
      <c r="M25" s="49">
        <v>13.14</v>
      </c>
      <c r="N25" s="49">
        <v>11.457647948997478</v>
      </c>
      <c r="O25" s="49">
        <v>11.796652162944127</v>
      </c>
      <c r="P25" s="49">
        <v>11.982209460775904</v>
      </c>
      <c r="Q25" s="49">
        <v>11.922746087974177</v>
      </c>
      <c r="R25" s="49">
        <v>12.319729097101098</v>
      </c>
      <c r="S25" s="49">
        <v>12.234685867036934</v>
      </c>
      <c r="T25" s="49">
        <v>12.350250082191611</v>
      </c>
      <c r="U25" s="49">
        <v>12.78243668258026</v>
      </c>
      <c r="V25" s="49">
        <v>13.026475308246992</v>
      </c>
      <c r="W25" s="49">
        <v>12.61009995196928</v>
      </c>
      <c r="X25" s="49">
        <v>12.62157730036661</v>
      </c>
      <c r="Y25" s="49">
        <v>12.55</v>
      </c>
      <c r="AA25" s="48">
        <f t="shared" ref="AA25:AA36" si="4">+Y25/X25-1</f>
        <v>-5.6710265811651395E-3</v>
      </c>
      <c r="AB25" s="48">
        <f t="shared" ref="AB25:AB36" si="5">+Y25/U25-1</f>
        <v>-1.8184066806058996E-2</v>
      </c>
      <c r="AD25" s="65"/>
      <c r="AE25" s="65"/>
      <c r="AX25" s="58"/>
    </row>
    <row r="26" spans="2:50">
      <c r="B26" s="7" t="s">
        <v>291</v>
      </c>
      <c r="C26" s="7" t="s">
        <v>302</v>
      </c>
      <c r="D26" s="50">
        <v>17.818616622898706</v>
      </c>
      <c r="E26" s="50">
        <v>17.731213862607714</v>
      </c>
      <c r="F26" s="50">
        <v>17.076318745709699</v>
      </c>
      <c r="G26" s="50">
        <v>16.575410978969249</v>
      </c>
      <c r="H26" s="50">
        <v>16.765138846024655</v>
      </c>
      <c r="I26" s="50">
        <v>18.057943104620662</v>
      </c>
      <c r="J26" s="50">
        <v>17.84</v>
      </c>
      <c r="K26" s="50">
        <v>20.925191161998629</v>
      </c>
      <c r="L26" s="50" t="s">
        <v>366</v>
      </c>
      <c r="M26" s="50">
        <v>25.78</v>
      </c>
      <c r="N26" s="50">
        <v>25.372080438461904</v>
      </c>
      <c r="O26" s="50">
        <v>23.612707552244391</v>
      </c>
      <c r="P26" s="50">
        <v>21.986119131621869</v>
      </c>
      <c r="Q26" s="50">
        <v>21.05801064116757</v>
      </c>
      <c r="R26" s="50">
        <v>21.486589798507321</v>
      </c>
      <c r="S26" s="50">
        <v>20.878699726303189</v>
      </c>
      <c r="T26" s="50">
        <v>20.683992621671912</v>
      </c>
      <c r="U26" s="50">
        <v>21.77408828343286</v>
      </c>
      <c r="V26" s="50">
        <v>23.485468891533976</v>
      </c>
      <c r="W26" s="50">
        <v>23.765913268443697</v>
      </c>
      <c r="X26" s="50">
        <v>24.231817321184124</v>
      </c>
      <c r="Y26" s="50">
        <v>25.66</v>
      </c>
      <c r="AA26" s="45">
        <f t="shared" si="4"/>
        <v>5.8938323109894108E-2</v>
      </c>
      <c r="AB26" s="45">
        <f t="shared" si="5"/>
        <v>0.17846495641903837</v>
      </c>
      <c r="AC26" s="61"/>
      <c r="AX26" s="58"/>
    </row>
    <row r="27" spans="2:50">
      <c r="B27" s="31" t="s">
        <v>292</v>
      </c>
      <c r="C27" s="31" t="s">
        <v>303</v>
      </c>
      <c r="D27" s="50">
        <v>33.62740086540407</v>
      </c>
      <c r="E27" s="50">
        <v>33.17480506923998</v>
      </c>
      <c r="F27" s="50">
        <v>32.932355897487469</v>
      </c>
      <c r="G27" s="50">
        <v>32.623714610358881</v>
      </c>
      <c r="H27" s="50">
        <v>33.728200962060441</v>
      </c>
      <c r="I27" s="50">
        <v>33.098250814060286</v>
      </c>
      <c r="J27" s="50">
        <v>31.72</v>
      </c>
      <c r="K27" s="50">
        <v>30.681243493716405</v>
      </c>
      <c r="L27" s="50" t="s">
        <v>367</v>
      </c>
      <c r="M27" s="50">
        <v>35.61</v>
      </c>
      <c r="N27" s="50">
        <v>36.649869080428402</v>
      </c>
      <c r="O27" s="50">
        <v>36.267510333896404</v>
      </c>
      <c r="P27" s="50">
        <v>36.41397216699108</v>
      </c>
      <c r="Q27" s="50">
        <v>35.295214244023477</v>
      </c>
      <c r="R27" s="50">
        <v>34.965176162252867</v>
      </c>
      <c r="S27" s="50">
        <v>34.528005847985732</v>
      </c>
      <c r="T27" s="50">
        <v>34.834765372646039</v>
      </c>
      <c r="U27" s="50">
        <v>35.264482854525234</v>
      </c>
      <c r="V27" s="50">
        <v>34.515047614547733</v>
      </c>
      <c r="W27" s="50">
        <v>34.754735445204318</v>
      </c>
      <c r="X27" s="50">
        <v>34.760514361784885</v>
      </c>
      <c r="Y27" s="50">
        <v>34.5</v>
      </c>
      <c r="AA27" s="45">
        <f t="shared" si="4"/>
        <v>-7.4945485292153835E-3</v>
      </c>
      <c r="AB27" s="45">
        <f t="shared" si="5"/>
        <v>-2.1678549992606322E-2</v>
      </c>
      <c r="AC27" s="61"/>
      <c r="AX27" s="58"/>
    </row>
    <row r="28" spans="2:50">
      <c r="B28" s="12" t="s">
        <v>293</v>
      </c>
      <c r="C28" s="12" t="s">
        <v>304</v>
      </c>
      <c r="D28" s="49">
        <v>9.8678108870580541</v>
      </c>
      <c r="E28" s="49">
        <v>9.8482906274226441</v>
      </c>
      <c r="F28" s="49">
        <v>9.9989173423540603</v>
      </c>
      <c r="G28" s="49">
        <v>9.4956949262476176</v>
      </c>
      <c r="H28" s="49">
        <v>9.3897798434269575</v>
      </c>
      <c r="I28" s="49">
        <v>9.2360614101223817</v>
      </c>
      <c r="J28" s="49">
        <v>8.9499999999999993</v>
      </c>
      <c r="K28" s="49">
        <v>8.2275386858348476</v>
      </c>
      <c r="L28" s="49" t="s">
        <v>368</v>
      </c>
      <c r="M28" s="49">
        <v>9.36</v>
      </c>
      <c r="N28" s="49">
        <v>9.5513817313090925</v>
      </c>
      <c r="O28" s="49">
        <v>9.1222067570091738</v>
      </c>
      <c r="P28" s="49">
        <v>9.2613797294637248</v>
      </c>
      <c r="Q28" s="49">
        <v>9.3027329313031455</v>
      </c>
      <c r="R28" s="49">
        <v>9.5724033770096018</v>
      </c>
      <c r="S28" s="49">
        <v>10.034231274470104</v>
      </c>
      <c r="T28" s="49">
        <v>9.7569385492397025</v>
      </c>
      <c r="U28" s="49">
        <v>10.272380013945517</v>
      </c>
      <c r="V28" s="49">
        <v>10.38932925686291</v>
      </c>
      <c r="W28" s="49">
        <v>10.553755813302551</v>
      </c>
      <c r="X28" s="49">
        <v>10.449091207221512</v>
      </c>
      <c r="Y28" s="49">
        <v>10.58</v>
      </c>
      <c r="AA28" s="48">
        <f t="shared" si="4"/>
        <v>1.2528246732884885E-2</v>
      </c>
      <c r="AB28" s="48">
        <f t="shared" si="5"/>
        <v>2.9946320680978245E-2</v>
      </c>
      <c r="AX28" s="58"/>
    </row>
    <row r="29" spans="2:50">
      <c r="B29" s="7" t="s">
        <v>294</v>
      </c>
      <c r="C29" s="7" t="s">
        <v>305</v>
      </c>
      <c r="D29" s="50">
        <v>13.100157131766354</v>
      </c>
      <c r="E29" s="50">
        <v>13.276043323604577</v>
      </c>
      <c r="F29" s="50">
        <v>12.877835793631281</v>
      </c>
      <c r="G29" s="50">
        <v>12.031810325641965</v>
      </c>
      <c r="H29" s="50">
        <v>12.464600055835707</v>
      </c>
      <c r="I29" s="50">
        <v>16.085064892896593</v>
      </c>
      <c r="J29" s="50">
        <v>16.77</v>
      </c>
      <c r="K29" s="50">
        <v>17.498456166079563</v>
      </c>
      <c r="L29" s="50" t="s">
        <v>369</v>
      </c>
      <c r="M29" s="50">
        <v>22.23</v>
      </c>
      <c r="N29" s="50">
        <v>21.991844727868564</v>
      </c>
      <c r="O29" s="50">
        <v>17.93502540960155</v>
      </c>
      <c r="P29" s="50">
        <v>16.742385505768411</v>
      </c>
      <c r="Q29" s="50">
        <v>16.209779900621239</v>
      </c>
      <c r="R29" s="50">
        <v>16.489078544433525</v>
      </c>
      <c r="S29" s="50">
        <v>15.821152491976189</v>
      </c>
      <c r="T29" s="50">
        <v>15.664582614954384</v>
      </c>
      <c r="U29" s="50">
        <v>16.601224939997724</v>
      </c>
      <c r="V29" s="50">
        <v>18.040699824788405</v>
      </c>
      <c r="W29" s="50">
        <v>18.24303781097273</v>
      </c>
      <c r="X29" s="50">
        <v>18.655478071335931</v>
      </c>
      <c r="Y29" s="50">
        <v>19.48</v>
      </c>
      <c r="AA29" s="45">
        <f t="shared" si="4"/>
        <v>4.4197308989413875E-2</v>
      </c>
      <c r="AB29" s="45">
        <f t="shared" si="5"/>
        <v>0.17340738833472313</v>
      </c>
      <c r="AE29" s="80"/>
      <c r="AX29" s="58"/>
    </row>
    <row r="30" spans="2:50">
      <c r="B30" s="7" t="s">
        <v>295</v>
      </c>
      <c r="C30" s="7" t="s">
        <v>306</v>
      </c>
      <c r="D30" s="50">
        <v>26.803618738770489</v>
      </c>
      <c r="E30" s="50">
        <v>25.754635243694558</v>
      </c>
      <c r="F30" s="50">
        <v>24.201388316965051</v>
      </c>
      <c r="G30" s="50">
        <v>20.558977051733354</v>
      </c>
      <c r="H30" s="50">
        <v>20.501212595218831</v>
      </c>
      <c r="I30" s="50">
        <v>23.649148898187399</v>
      </c>
      <c r="J30" s="50">
        <v>25.65</v>
      </c>
      <c r="K30" s="50">
        <v>25.741776726428288</v>
      </c>
      <c r="L30" s="50" t="s">
        <v>370</v>
      </c>
      <c r="M30" s="50">
        <v>31.02</v>
      </c>
      <c r="N30" s="50">
        <v>37.752756793023131</v>
      </c>
      <c r="O30" s="50">
        <v>34.340555576750063</v>
      </c>
      <c r="P30" s="50">
        <v>33.564458618863014</v>
      </c>
      <c r="Q30" s="50">
        <v>30.849619118541835</v>
      </c>
      <c r="R30" s="50">
        <v>29.557720005086079</v>
      </c>
      <c r="S30" s="50">
        <v>33.33438845650533</v>
      </c>
      <c r="T30" s="50">
        <v>29.307228390322329</v>
      </c>
      <c r="U30" s="50">
        <v>28.745586753004879</v>
      </c>
      <c r="V30" s="50">
        <v>29.947386218219542</v>
      </c>
      <c r="W30" s="50">
        <v>29.999416676150471</v>
      </c>
      <c r="X30" s="50">
        <v>27.665299745257016</v>
      </c>
      <c r="Y30" s="50">
        <v>28.25</v>
      </c>
      <c r="AA30" s="45">
        <f t="shared" si="4"/>
        <v>2.113478834955429E-2</v>
      </c>
      <c r="AB30" s="45">
        <f t="shared" si="5"/>
        <v>-1.7240446586225033E-2</v>
      </c>
      <c r="AE30" s="80"/>
      <c r="AX30" s="58"/>
    </row>
    <row r="31" spans="2:50">
      <c r="B31" s="12" t="s">
        <v>296</v>
      </c>
      <c r="C31" s="12" t="s">
        <v>307</v>
      </c>
      <c r="D31" s="49">
        <v>6.0949264362273317</v>
      </c>
      <c r="E31" s="49">
        <v>6.0321043597031974</v>
      </c>
      <c r="F31" s="49">
        <v>6.0536291242978404</v>
      </c>
      <c r="G31" s="49">
        <v>6.1199913671831636</v>
      </c>
      <c r="H31" s="49">
        <v>5.982276391267618</v>
      </c>
      <c r="I31" s="49">
        <v>5.927718981951795</v>
      </c>
      <c r="J31" s="49">
        <v>5.85</v>
      </c>
      <c r="K31" s="49">
        <v>5.6586531396394886</v>
      </c>
      <c r="L31" s="49" t="s">
        <v>371</v>
      </c>
      <c r="M31" s="49">
        <v>5.87</v>
      </c>
      <c r="N31" s="49">
        <v>5.85346876539184</v>
      </c>
      <c r="O31" s="49">
        <v>6.0436694577530421</v>
      </c>
      <c r="P31" s="49">
        <v>6.1103377757780679</v>
      </c>
      <c r="Q31" s="49">
        <v>6.0729332323980199</v>
      </c>
      <c r="R31" s="49">
        <v>6.4567263181856775</v>
      </c>
      <c r="S31" s="49">
        <v>6.5534494235332232</v>
      </c>
      <c r="T31" s="49">
        <v>6.5876101932006108</v>
      </c>
      <c r="U31" s="49">
        <v>6.7245871063258154</v>
      </c>
      <c r="V31" s="49">
        <v>6.9602692783988465</v>
      </c>
      <c r="W31" s="49">
        <v>6.5097288429271307</v>
      </c>
      <c r="X31" s="49">
        <v>6.4354176063068582</v>
      </c>
      <c r="Y31" s="49">
        <v>6.37</v>
      </c>
      <c r="AA31" s="48">
        <f t="shared" si="4"/>
        <v>-1.0165246501291136E-2</v>
      </c>
      <c r="AB31" s="48">
        <f t="shared" si="5"/>
        <v>-5.272994471173631E-2</v>
      </c>
      <c r="AX31" s="58"/>
    </row>
    <row r="32" spans="2:50">
      <c r="B32" s="7" t="s">
        <v>297</v>
      </c>
      <c r="C32" s="7" t="s">
        <v>308</v>
      </c>
      <c r="D32" s="50">
        <v>46.545780648121429</v>
      </c>
      <c r="E32" s="50">
        <v>45.912409307859321</v>
      </c>
      <c r="F32" s="50">
        <v>45.576870769302111</v>
      </c>
      <c r="G32" s="50">
        <v>45.154218350534997</v>
      </c>
      <c r="H32" s="50">
        <v>46.863139174558185</v>
      </c>
      <c r="I32" s="50">
        <v>46.027573682892218</v>
      </c>
      <c r="J32" s="50">
        <v>44.1</v>
      </c>
      <c r="K32" s="50">
        <v>42.66459194818254</v>
      </c>
      <c r="L32" s="50" t="s">
        <v>372</v>
      </c>
      <c r="M32" s="50">
        <v>49.81</v>
      </c>
      <c r="N32" s="50">
        <v>51.265748733745546</v>
      </c>
      <c r="O32" s="50">
        <v>50.731263139803183</v>
      </c>
      <c r="P32" s="50">
        <v>54.563422128733997</v>
      </c>
      <c r="Q32" s="50">
        <v>52.18526242962573</v>
      </c>
      <c r="R32" s="50">
        <v>51.696777060753533</v>
      </c>
      <c r="S32" s="50">
        <v>50.603962955345196</v>
      </c>
      <c r="T32" s="50">
        <v>51.057407311112271</v>
      </c>
      <c r="U32" s="50">
        <v>51.88108053574156</v>
      </c>
      <c r="V32" s="50">
        <v>50.880400052155437</v>
      </c>
      <c r="W32" s="50">
        <v>51.239931798140304</v>
      </c>
      <c r="X32" s="50">
        <v>51.247117487251479</v>
      </c>
      <c r="Y32" s="50">
        <v>50.67</v>
      </c>
      <c r="AA32" s="45">
        <f t="shared" si="4"/>
        <v>-1.1261462410935508E-2</v>
      </c>
      <c r="AB32" s="45">
        <f t="shared" si="5"/>
        <v>-2.3343394610049195E-2</v>
      </c>
      <c r="AX32" s="58"/>
    </row>
    <row r="33" spans="2:50">
      <c r="B33" s="7" t="s">
        <v>298</v>
      </c>
      <c r="C33" s="7" t="s">
        <v>309</v>
      </c>
      <c r="D33" s="50">
        <v>16.892166862857867</v>
      </c>
      <c r="E33" s="50">
        <v>17.770314551351248</v>
      </c>
      <c r="F33" s="50">
        <v>14.954903432195541</v>
      </c>
      <c r="G33" s="50">
        <v>15.029422718808195</v>
      </c>
      <c r="H33" s="50">
        <v>15.812203440094901</v>
      </c>
      <c r="I33" s="50">
        <v>19.181536216018976</v>
      </c>
      <c r="J33" s="50">
        <v>19.79</v>
      </c>
      <c r="K33" s="50">
        <v>19.770428457779293</v>
      </c>
      <c r="L33" s="50" t="s">
        <v>373</v>
      </c>
      <c r="M33" s="50">
        <v>21.25</v>
      </c>
      <c r="N33" s="50">
        <v>24.192898040375258</v>
      </c>
      <c r="O33" s="50">
        <v>20.656219058349553</v>
      </c>
      <c r="P33" s="50">
        <v>19.251557111236938</v>
      </c>
      <c r="Q33" s="50">
        <v>18.410802834542991</v>
      </c>
      <c r="R33" s="50">
        <v>20.983514210521683</v>
      </c>
      <c r="S33" s="50">
        <v>19.6603622316971</v>
      </c>
      <c r="T33" s="50">
        <v>18.77177473870314</v>
      </c>
      <c r="U33" s="50">
        <v>19.626769626769629</v>
      </c>
      <c r="V33" s="50">
        <v>20.085596090099266</v>
      </c>
      <c r="W33" s="50">
        <v>18.977671750609804</v>
      </c>
      <c r="X33" s="50">
        <v>15.819687309859528</v>
      </c>
      <c r="Y33" s="50">
        <v>16.04</v>
      </c>
      <c r="AA33" s="45">
        <f t="shared" si="4"/>
        <v>1.3926488294314199E-2</v>
      </c>
      <c r="AB33" s="45">
        <f t="shared" si="5"/>
        <v>-0.18274885245901651</v>
      </c>
      <c r="AX33" s="58"/>
    </row>
    <row r="34" spans="2:50">
      <c r="B34" s="12" t="s">
        <v>299</v>
      </c>
      <c r="C34" s="12" t="s">
        <v>310</v>
      </c>
      <c r="D34" s="49">
        <v>3.9436980981793668</v>
      </c>
      <c r="E34" s="49">
        <v>3.9672653129226791</v>
      </c>
      <c r="F34" s="49">
        <v>3.9067594212875907</v>
      </c>
      <c r="G34" s="49">
        <v>3.9799646697230031</v>
      </c>
      <c r="H34" s="49">
        <v>3.9114865435669572</v>
      </c>
      <c r="I34" s="49">
        <v>3.8807058643865862</v>
      </c>
      <c r="J34" s="49">
        <v>3.83</v>
      </c>
      <c r="K34" s="49">
        <v>3.7297373684443023</v>
      </c>
      <c r="L34" s="49" t="s">
        <v>374</v>
      </c>
      <c r="M34" s="49">
        <v>3.79</v>
      </c>
      <c r="N34" s="49">
        <v>3.8563120811957332</v>
      </c>
      <c r="O34" s="49">
        <v>3.9723743532136417</v>
      </c>
      <c r="P34" s="49">
        <v>4.0054962072646729</v>
      </c>
      <c r="Q34" s="49">
        <v>3.9823190270036695</v>
      </c>
      <c r="R34" s="49">
        <v>4.2367339785676021</v>
      </c>
      <c r="S34" s="49">
        <v>4.2890781442208574</v>
      </c>
      <c r="T34" s="49">
        <v>4.2926957596099458</v>
      </c>
      <c r="U34" s="49">
        <v>4.3555524023382386</v>
      </c>
      <c r="V34" s="49">
        <v>4.5316758035389135</v>
      </c>
      <c r="W34" s="49">
        <v>4.2511199915427156</v>
      </c>
      <c r="X34" s="49">
        <v>4.1991764223385761</v>
      </c>
      <c r="Y34" s="49">
        <v>4.16</v>
      </c>
      <c r="AA34" s="48">
        <f t="shared" si="4"/>
        <v>-9.3295490349409871E-3</v>
      </c>
      <c r="AB34" s="48">
        <f t="shared" si="5"/>
        <v>-4.4897267734227642E-2</v>
      </c>
      <c r="AX34" s="58"/>
    </row>
    <row r="35" spans="2:50">
      <c r="B35" s="7" t="s">
        <v>300</v>
      </c>
      <c r="C35" s="7" t="s">
        <v>311</v>
      </c>
      <c r="D35" s="50">
        <v>21.9585091541785</v>
      </c>
      <c r="E35" s="50">
        <v>22.289858611220438</v>
      </c>
      <c r="F35" s="50">
        <v>20.398242383158721</v>
      </c>
      <c r="G35" s="50">
        <v>18.707526652226921</v>
      </c>
      <c r="H35" s="50">
        <v>18.540494245139712</v>
      </c>
      <c r="I35" s="50">
        <v>21.376677357521682</v>
      </c>
      <c r="J35" s="50">
        <v>21.97</v>
      </c>
      <c r="K35" s="50">
        <v>20.365848956412805</v>
      </c>
      <c r="L35" s="50" t="s">
        <v>375</v>
      </c>
      <c r="M35" s="50">
        <v>26.83</v>
      </c>
      <c r="N35" s="50">
        <v>28.059910006382335</v>
      </c>
      <c r="O35" s="50">
        <v>28.501266550888289</v>
      </c>
      <c r="P35" s="50">
        <v>30.874905458326399</v>
      </c>
      <c r="Q35" s="50">
        <v>29.535106254230232</v>
      </c>
      <c r="R35" s="50">
        <v>25.965457846445602</v>
      </c>
      <c r="S35" s="50">
        <v>26.808669974874178</v>
      </c>
      <c r="T35" s="50">
        <v>28.343063517010371</v>
      </c>
      <c r="U35" s="50">
        <v>27.143188871750862</v>
      </c>
      <c r="V35" s="50">
        <v>27.601445947658846</v>
      </c>
      <c r="W35" s="50">
        <v>27.590521063092886</v>
      </c>
      <c r="X35" s="50">
        <v>25.418356599207932</v>
      </c>
      <c r="Y35" s="50">
        <v>26.77</v>
      </c>
      <c r="AA35" s="45">
        <f t="shared" si="4"/>
        <v>5.3175876871370376E-2</v>
      </c>
      <c r="AB35" s="45">
        <f t="shared" si="5"/>
        <v>-1.3748895662707428E-2</v>
      </c>
      <c r="AX35" s="58"/>
    </row>
    <row r="36" spans="2:50">
      <c r="B36" s="7" t="s">
        <v>298</v>
      </c>
      <c r="C36" s="7" t="s">
        <v>312</v>
      </c>
      <c r="D36" s="50">
        <v>16.892166862857867</v>
      </c>
      <c r="E36" s="50">
        <v>17.770314551351248</v>
      </c>
      <c r="F36" s="50">
        <v>14.954903432195541</v>
      </c>
      <c r="G36" s="50">
        <v>15.029422718808195</v>
      </c>
      <c r="H36" s="50">
        <v>15.812203440094901</v>
      </c>
      <c r="I36" s="50">
        <v>19.181536216018976</v>
      </c>
      <c r="J36" s="50">
        <v>19.79</v>
      </c>
      <c r="K36" s="50">
        <v>19.770428457779293</v>
      </c>
      <c r="L36" s="50" t="s">
        <v>373</v>
      </c>
      <c r="M36" s="50">
        <v>21.25</v>
      </c>
      <c r="N36" s="50">
        <v>24.192898040375258</v>
      </c>
      <c r="O36" s="50">
        <v>20.656219058349553</v>
      </c>
      <c r="P36" s="50">
        <v>19.251557111236938</v>
      </c>
      <c r="Q36" s="50">
        <v>18.410802834542991</v>
      </c>
      <c r="R36" s="50">
        <v>20.983514210521683</v>
      </c>
      <c r="S36" s="50">
        <v>19.6603622316971</v>
      </c>
      <c r="T36" s="50">
        <v>18.77177473870314</v>
      </c>
      <c r="U36" s="50">
        <v>19.626769626769629</v>
      </c>
      <c r="V36" s="50">
        <v>20.085596090099266</v>
      </c>
      <c r="W36" s="50">
        <v>18.977671750609804</v>
      </c>
      <c r="X36" s="50">
        <v>15.819687309859528</v>
      </c>
      <c r="Y36" s="50">
        <v>16.04</v>
      </c>
      <c r="AA36" s="45">
        <f t="shared" si="4"/>
        <v>1.3926488294314199E-2</v>
      </c>
      <c r="AB36" s="45">
        <f t="shared" si="5"/>
        <v>-0.18274885245901651</v>
      </c>
      <c r="AX36" s="58"/>
    </row>
    <row r="37" spans="2:50">
      <c r="B37" s="3"/>
      <c r="C37" s="3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</row>
    <row r="38" spans="2:50">
      <c r="B38" s="3"/>
      <c r="C38" s="3"/>
    </row>
    <row r="39" spans="2:50">
      <c r="B39" s="28" t="s">
        <v>225</v>
      </c>
      <c r="C39" s="28" t="s">
        <v>231</v>
      </c>
      <c r="D39" s="43" t="s">
        <v>1</v>
      </c>
      <c r="E39" s="43" t="s">
        <v>2</v>
      </c>
      <c r="F39" s="43" t="s">
        <v>3</v>
      </c>
      <c r="G39" s="43" t="s">
        <v>4</v>
      </c>
      <c r="H39" s="43" t="s">
        <v>5</v>
      </c>
      <c r="I39" s="43" t="s">
        <v>6</v>
      </c>
      <c r="J39" s="43" t="s">
        <v>7</v>
      </c>
      <c r="K39" s="43" t="s">
        <v>207</v>
      </c>
      <c r="L39" s="43" t="s">
        <v>329</v>
      </c>
      <c r="M39" s="43" t="s">
        <v>330</v>
      </c>
      <c r="N39" s="43" t="s">
        <v>332</v>
      </c>
      <c r="O39" s="43" t="s">
        <v>333</v>
      </c>
      <c r="P39" s="43" t="s">
        <v>338</v>
      </c>
      <c r="Q39" s="43" t="s">
        <v>341</v>
      </c>
      <c r="R39" s="43" t="s">
        <v>342</v>
      </c>
      <c r="S39" s="43" t="s">
        <v>343</v>
      </c>
      <c r="T39" s="43" t="s">
        <v>344</v>
      </c>
      <c r="U39" s="43" t="s">
        <v>353</v>
      </c>
      <c r="V39" s="43" t="s">
        <v>356</v>
      </c>
      <c r="W39" s="43" t="s">
        <v>358</v>
      </c>
      <c r="X39" s="43" t="s">
        <v>362</v>
      </c>
      <c r="Y39" s="43" t="str">
        <f>+$Y$6</f>
        <v>1Q25</v>
      </c>
      <c r="Z39" s="41"/>
      <c r="AA39" s="43" t="s">
        <v>221</v>
      </c>
      <c r="AB39" s="43" t="s">
        <v>220</v>
      </c>
      <c r="AC39" s="58"/>
    </row>
    <row r="40" spans="2:50">
      <c r="B40" s="3" t="s">
        <v>215</v>
      </c>
      <c r="C40" s="3" t="s">
        <v>222</v>
      </c>
      <c r="D40" s="44">
        <v>25</v>
      </c>
      <c r="E40" s="44">
        <v>25</v>
      </c>
      <c r="F40" s="44">
        <v>25</v>
      </c>
      <c r="G40" s="44">
        <v>26</v>
      </c>
      <c r="H40" s="44">
        <v>26</v>
      </c>
      <c r="I40" s="44">
        <v>26</v>
      </c>
      <c r="J40" s="44">
        <v>26</v>
      </c>
      <c r="K40" s="44">
        <v>27</v>
      </c>
      <c r="L40" s="44">
        <v>28</v>
      </c>
      <c r="M40" s="44">
        <v>28</v>
      </c>
      <c r="N40" s="44">
        <v>29</v>
      </c>
      <c r="O40" s="44">
        <v>29</v>
      </c>
      <c r="P40" s="44">
        <v>29</v>
      </c>
      <c r="Q40" s="44">
        <v>29</v>
      </c>
      <c r="R40" s="44">
        <v>29</v>
      </c>
      <c r="S40" s="44">
        <v>29</v>
      </c>
      <c r="T40" s="44">
        <v>29</v>
      </c>
      <c r="U40" s="44">
        <v>30</v>
      </c>
      <c r="V40" s="44">
        <v>31</v>
      </c>
      <c r="W40" s="44">
        <v>34</v>
      </c>
      <c r="X40" s="44">
        <v>35</v>
      </c>
      <c r="Y40" s="44">
        <v>35</v>
      </c>
      <c r="AA40" s="45">
        <f t="shared" ref="AA40:AA44" si="6">+Y40/X40-1</f>
        <v>0</v>
      </c>
      <c r="AB40" s="45">
        <f t="shared" ref="AB40:AB44" si="7">+Y40/U40-1</f>
        <v>0.16666666666666674</v>
      </c>
      <c r="AC40" s="58"/>
      <c r="AD40" s="58"/>
      <c r="AX40" s="58"/>
    </row>
    <row r="41" spans="2:50">
      <c r="B41" s="3" t="s">
        <v>216</v>
      </c>
      <c r="C41" s="3" t="s">
        <v>216</v>
      </c>
      <c r="D41" s="44">
        <v>670</v>
      </c>
      <c r="E41" s="44">
        <v>678</v>
      </c>
      <c r="F41" s="44">
        <v>680</v>
      </c>
      <c r="G41" s="44">
        <v>685</v>
      </c>
      <c r="H41" s="44">
        <v>701</v>
      </c>
      <c r="I41" s="44">
        <v>704</v>
      </c>
      <c r="J41" s="44">
        <v>705</v>
      </c>
      <c r="K41" s="44">
        <v>727</v>
      </c>
      <c r="L41" s="44">
        <v>742</v>
      </c>
      <c r="M41" s="44">
        <v>755</v>
      </c>
      <c r="N41" s="44">
        <v>765</v>
      </c>
      <c r="O41" s="44">
        <v>773</v>
      </c>
      <c r="P41" s="44">
        <v>790</v>
      </c>
      <c r="Q41" s="44">
        <v>801</v>
      </c>
      <c r="R41" s="44">
        <v>822</v>
      </c>
      <c r="S41" s="44">
        <v>833</v>
      </c>
      <c r="T41" s="44">
        <v>852</v>
      </c>
      <c r="U41" s="44">
        <v>863</v>
      </c>
      <c r="V41" s="44">
        <v>877</v>
      </c>
      <c r="W41" s="44">
        <v>892</v>
      </c>
      <c r="X41" s="44">
        <v>916</v>
      </c>
      <c r="Y41" s="44">
        <v>933</v>
      </c>
      <c r="AA41" s="45">
        <f t="shared" si="6"/>
        <v>1.8558951965065518E-2</v>
      </c>
      <c r="AB41" s="45">
        <f t="shared" si="7"/>
        <v>8.1112398609501701E-2</v>
      </c>
      <c r="AC41" s="58"/>
      <c r="AD41" s="58"/>
      <c r="AE41" s="65"/>
      <c r="AX41" s="58"/>
    </row>
    <row r="42" spans="2:50">
      <c r="B42" s="3" t="s">
        <v>217</v>
      </c>
      <c r="C42" s="3" t="s">
        <v>223</v>
      </c>
      <c r="D42" s="44">
        <v>279</v>
      </c>
      <c r="E42" s="44">
        <v>280</v>
      </c>
      <c r="F42" s="44">
        <v>280</v>
      </c>
      <c r="G42" s="44">
        <v>280</v>
      </c>
      <c r="H42" s="44">
        <v>284</v>
      </c>
      <c r="I42" s="44">
        <v>284</v>
      </c>
      <c r="J42" s="44">
        <v>286</v>
      </c>
      <c r="K42" s="44">
        <v>287</v>
      </c>
      <c r="L42" s="44">
        <v>287</v>
      </c>
      <c r="M42" s="44">
        <v>287</v>
      </c>
      <c r="N42" s="44">
        <v>289</v>
      </c>
      <c r="O42" s="44">
        <v>290</v>
      </c>
      <c r="P42" s="44">
        <v>291</v>
      </c>
      <c r="Q42" s="44">
        <v>292</v>
      </c>
      <c r="R42" s="44">
        <v>292</v>
      </c>
      <c r="S42" s="44">
        <v>292</v>
      </c>
      <c r="T42" s="44">
        <v>294</v>
      </c>
      <c r="U42" s="44">
        <v>294</v>
      </c>
      <c r="V42" s="44">
        <v>294</v>
      </c>
      <c r="W42" s="44">
        <v>294</v>
      </c>
      <c r="X42" s="44">
        <v>294</v>
      </c>
      <c r="Y42" s="44">
        <v>294</v>
      </c>
      <c r="AA42" s="45">
        <f t="shared" si="6"/>
        <v>0</v>
      </c>
      <c r="AB42" s="45">
        <f t="shared" si="7"/>
        <v>0</v>
      </c>
      <c r="AC42" s="58"/>
      <c r="AD42" s="58"/>
      <c r="AE42" s="65"/>
      <c r="AX42" s="58"/>
    </row>
    <row r="43" spans="2:50">
      <c r="B43" s="3" t="s">
        <v>218</v>
      </c>
      <c r="C43" s="3" t="s">
        <v>224</v>
      </c>
      <c r="D43" s="44">
        <v>951708</v>
      </c>
      <c r="E43" s="44">
        <v>985521</v>
      </c>
      <c r="F43" s="44">
        <v>986993</v>
      </c>
      <c r="G43" s="44">
        <v>1005615</v>
      </c>
      <c r="H43" s="44">
        <v>1045056</v>
      </c>
      <c r="I43" s="44">
        <v>1098021</v>
      </c>
      <c r="J43" s="44">
        <v>1160591</v>
      </c>
      <c r="K43" s="44">
        <v>1224907</v>
      </c>
      <c r="L43" s="44">
        <v>1299065</v>
      </c>
      <c r="M43" s="44">
        <v>1369630</v>
      </c>
      <c r="N43" s="44">
        <v>1437816</v>
      </c>
      <c r="O43" s="44">
        <v>1496825</v>
      </c>
      <c r="P43" s="44">
        <v>1559269</v>
      </c>
      <c r="Q43" s="44">
        <v>1624194</v>
      </c>
      <c r="R43" s="44">
        <v>1681145</v>
      </c>
      <c r="S43" s="44">
        <v>1727880</v>
      </c>
      <c r="T43" s="44">
        <v>1781421</v>
      </c>
      <c r="U43" s="44">
        <v>1831615</v>
      </c>
      <c r="V43" s="44">
        <v>1880565</v>
      </c>
      <c r="W43" s="44">
        <v>1927011</v>
      </c>
      <c r="X43" s="44">
        <v>1965002</v>
      </c>
      <c r="Y43" s="44">
        <v>1997605</v>
      </c>
      <c r="AA43" s="45">
        <f t="shared" si="6"/>
        <v>1.6591840618991771E-2</v>
      </c>
      <c r="AB43" s="45">
        <f t="shared" si="7"/>
        <v>9.0624940284939726E-2</v>
      </c>
      <c r="AD43" s="58"/>
      <c r="AE43" s="58"/>
      <c r="AF43" s="58"/>
      <c r="AG43" s="58"/>
      <c r="AX43" s="58"/>
    </row>
    <row r="44" spans="2:50">
      <c r="B44" s="12" t="s">
        <v>219</v>
      </c>
      <c r="C44" s="12" t="s">
        <v>219</v>
      </c>
      <c r="D44" s="47">
        <f t="shared" ref="D44:L44" si="8">+SUM(D40:D43)</f>
        <v>952682</v>
      </c>
      <c r="E44" s="47">
        <f t="shared" si="8"/>
        <v>986504</v>
      </c>
      <c r="F44" s="47">
        <f t="shared" si="8"/>
        <v>987978</v>
      </c>
      <c r="G44" s="47">
        <f t="shared" si="8"/>
        <v>1006606</v>
      </c>
      <c r="H44" s="47">
        <f t="shared" si="8"/>
        <v>1046067</v>
      </c>
      <c r="I44" s="47">
        <f t="shared" si="8"/>
        <v>1099035</v>
      </c>
      <c r="J44" s="47">
        <f t="shared" si="8"/>
        <v>1161608</v>
      </c>
      <c r="K44" s="47">
        <f t="shared" si="8"/>
        <v>1225948</v>
      </c>
      <c r="L44" s="47">
        <f t="shared" si="8"/>
        <v>1300122</v>
      </c>
      <c r="M44" s="47">
        <f t="shared" ref="M44:T44" si="9">+SUM(M40:M43)</f>
        <v>1370700</v>
      </c>
      <c r="N44" s="47">
        <f t="shared" si="9"/>
        <v>1438899</v>
      </c>
      <c r="O44" s="47">
        <f t="shared" si="9"/>
        <v>1497917</v>
      </c>
      <c r="P44" s="47">
        <f t="shared" si="9"/>
        <v>1560379</v>
      </c>
      <c r="Q44" s="47">
        <f t="shared" si="9"/>
        <v>1625316</v>
      </c>
      <c r="R44" s="47">
        <f t="shared" si="9"/>
        <v>1682288</v>
      </c>
      <c r="S44" s="47">
        <f t="shared" si="9"/>
        <v>1729034</v>
      </c>
      <c r="T44" s="47">
        <f t="shared" si="9"/>
        <v>1782596</v>
      </c>
      <c r="U44" s="47">
        <f>+SUM(U40:U43)</f>
        <v>1832802</v>
      </c>
      <c r="V44" s="47">
        <f>+SUM(V40:V43)</f>
        <v>1881767</v>
      </c>
      <c r="W44" s="47">
        <f>+SUM(W40:W43)</f>
        <v>1928231</v>
      </c>
      <c r="X44" s="47">
        <f>+SUM(X40:X43)</f>
        <v>1966247</v>
      </c>
      <c r="Y44" s="47">
        <f>+SUM(Y40:Y43)</f>
        <v>1998867</v>
      </c>
      <c r="AA44" s="48">
        <f t="shared" si="6"/>
        <v>1.6589980811159588E-2</v>
      </c>
      <c r="AB44" s="48">
        <f t="shared" si="7"/>
        <v>9.06071686958001E-2</v>
      </c>
      <c r="AE44" s="58"/>
      <c r="AF44" s="58"/>
      <c r="AG44" s="58"/>
      <c r="AX44" s="58"/>
    </row>
    <row r="45" spans="2:50" ht="8.15" customHeight="1">
      <c r="B45" s="3"/>
      <c r="C45" s="3"/>
    </row>
    <row r="46" spans="2:50">
      <c r="B46" s="12" t="s">
        <v>226</v>
      </c>
      <c r="C46" s="12" t="s">
        <v>230</v>
      </c>
      <c r="D46" s="52" t="e">
        <f>+D44-#REF!</f>
        <v>#REF!</v>
      </c>
      <c r="E46" s="52">
        <f t="shared" ref="E46:Y46" si="10">+E44-D44</f>
        <v>33822</v>
      </c>
      <c r="F46" s="52">
        <f t="shared" si="10"/>
        <v>1474</v>
      </c>
      <c r="G46" s="52">
        <f t="shared" si="10"/>
        <v>18628</v>
      </c>
      <c r="H46" s="52">
        <f t="shared" si="10"/>
        <v>39461</v>
      </c>
      <c r="I46" s="52">
        <f t="shared" si="10"/>
        <v>52968</v>
      </c>
      <c r="J46" s="52">
        <f t="shared" si="10"/>
        <v>62573</v>
      </c>
      <c r="K46" s="52">
        <f t="shared" si="10"/>
        <v>64340</v>
      </c>
      <c r="L46" s="52">
        <f t="shared" si="10"/>
        <v>74174</v>
      </c>
      <c r="M46" s="52">
        <f t="shared" si="10"/>
        <v>70578</v>
      </c>
      <c r="N46" s="52">
        <f t="shared" si="10"/>
        <v>68199</v>
      </c>
      <c r="O46" s="52">
        <f>+O44-N44</f>
        <v>59018</v>
      </c>
      <c r="P46" s="52">
        <f>+P44-O44</f>
        <v>62462</v>
      </c>
      <c r="Q46" s="52">
        <f>+Q44-P44</f>
        <v>64937</v>
      </c>
      <c r="R46" s="52">
        <f>+R44-Q44</f>
        <v>56972</v>
      </c>
      <c r="S46" s="52">
        <f t="shared" si="10"/>
        <v>46746</v>
      </c>
      <c r="T46" s="52">
        <f t="shared" si="10"/>
        <v>53562</v>
      </c>
      <c r="U46" s="52">
        <f t="shared" si="10"/>
        <v>50206</v>
      </c>
      <c r="V46" s="52">
        <f t="shared" si="10"/>
        <v>48965</v>
      </c>
      <c r="W46" s="52">
        <f t="shared" si="10"/>
        <v>46464</v>
      </c>
      <c r="X46" s="52">
        <f t="shared" si="10"/>
        <v>38016</v>
      </c>
      <c r="Y46" s="52">
        <f t="shared" si="10"/>
        <v>32620</v>
      </c>
      <c r="AA46" s="45">
        <f t="shared" ref="AA46" si="11">+Y46/X46-1</f>
        <v>-0.14194023569023573</v>
      </c>
      <c r="AB46" s="45">
        <f t="shared" ref="AB46" si="12">+Y46/U46-1</f>
        <v>-0.35027685933952113</v>
      </c>
      <c r="AX46" s="58"/>
    </row>
    <row r="47" spans="2:50">
      <c r="B47" s="3"/>
      <c r="C47" s="3"/>
      <c r="O47" s="53"/>
      <c r="X47" s="54"/>
      <c r="Y47" s="54"/>
    </row>
    <row r="48" spans="2:50">
      <c r="B48" s="3"/>
      <c r="C48" s="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</row>
    <row r="49" spans="2:50">
      <c r="B49" s="28" t="s">
        <v>236</v>
      </c>
      <c r="C49" s="28" t="s">
        <v>235</v>
      </c>
      <c r="D49" s="43" t="s">
        <v>1</v>
      </c>
      <c r="E49" s="43" t="s">
        <v>2</v>
      </c>
      <c r="F49" s="43" t="s">
        <v>3</v>
      </c>
      <c r="G49" s="43" t="s">
        <v>4</v>
      </c>
      <c r="H49" s="43" t="s">
        <v>5</v>
      </c>
      <c r="I49" s="43" t="s">
        <v>6</v>
      </c>
      <c r="J49" s="43" t="s">
        <v>7</v>
      </c>
      <c r="K49" s="43" t="s">
        <v>207</v>
      </c>
      <c r="L49" s="43" t="s">
        <v>329</v>
      </c>
      <c r="M49" s="43" t="s">
        <v>330</v>
      </c>
      <c r="N49" s="43" t="s">
        <v>332</v>
      </c>
      <c r="O49" s="43" t="s">
        <v>333</v>
      </c>
      <c r="P49" s="43" t="s">
        <v>338</v>
      </c>
      <c r="Q49" s="43" t="s">
        <v>341</v>
      </c>
      <c r="R49" s="43" t="s">
        <v>342</v>
      </c>
      <c r="S49" s="43" t="s">
        <v>343</v>
      </c>
      <c r="T49" s="43" t="s">
        <v>344</v>
      </c>
      <c r="U49" s="43" t="s">
        <v>353</v>
      </c>
      <c r="V49" s="43" t="s">
        <v>356</v>
      </c>
      <c r="W49" s="43" t="s">
        <v>358</v>
      </c>
      <c r="X49" s="43" t="s">
        <v>362</v>
      </c>
      <c r="Y49" s="43" t="str">
        <f>+$Y$6</f>
        <v>1Q25</v>
      </c>
      <c r="Z49" s="41"/>
      <c r="AA49" s="43" t="s">
        <v>221</v>
      </c>
      <c r="AB49" s="43" t="s">
        <v>220</v>
      </c>
    </row>
    <row r="50" spans="2:50">
      <c r="B50" s="3" t="s">
        <v>227</v>
      </c>
      <c r="C50" s="3" t="s">
        <v>232</v>
      </c>
      <c r="D50" s="44">
        <v>10555.733971</v>
      </c>
      <c r="E50" s="44">
        <v>10911.937500999999</v>
      </c>
      <c r="F50" s="44">
        <v>10923.889900999999</v>
      </c>
      <c r="G50" s="44">
        <v>11227.739900999999</v>
      </c>
      <c r="H50" s="44">
        <v>11527.519901</v>
      </c>
      <c r="I50" s="44">
        <v>11896.209901</v>
      </c>
      <c r="J50" s="44">
        <v>12381.986271000002</v>
      </c>
      <c r="K50" s="44">
        <v>13067.536271000001</v>
      </c>
      <c r="L50" s="44">
        <v>13777.376270999999</v>
      </c>
      <c r="M50" s="44">
        <v>14249.284270999999</v>
      </c>
      <c r="N50" s="44">
        <v>14626.911531</v>
      </c>
      <c r="O50" s="44">
        <v>14966.760531</v>
      </c>
      <c r="P50" s="44">
        <v>15320.070530999999</v>
      </c>
      <c r="Q50" s="44">
        <v>15597.280531</v>
      </c>
      <c r="R50" s="44">
        <v>15930.148401</v>
      </c>
      <c r="S50" s="44">
        <v>16195.750701000003</v>
      </c>
      <c r="T50" s="44">
        <v>16503.943221000001</v>
      </c>
      <c r="U50" s="44">
        <v>16762.153140999999</v>
      </c>
      <c r="V50" s="44">
        <v>17005.699840999998</v>
      </c>
      <c r="W50" s="44">
        <v>17270.516700999997</v>
      </c>
      <c r="X50" s="44">
        <v>17478.997421</v>
      </c>
      <c r="Y50" s="44">
        <v>17693.512720999999</v>
      </c>
      <c r="AA50" s="45">
        <f t="shared" ref="AA50:AA52" si="13">+Y50/X50-1</f>
        <v>1.2272746247005584E-2</v>
      </c>
      <c r="AB50" s="45">
        <f t="shared" ref="AB50:AB52" si="14">+Y50/U50-1</f>
        <v>5.5563242512199018E-2</v>
      </c>
      <c r="AX50" s="58"/>
    </row>
    <row r="51" spans="2:50">
      <c r="B51" s="3" t="s">
        <v>228</v>
      </c>
      <c r="C51" s="3" t="s">
        <v>233</v>
      </c>
      <c r="D51" s="44">
        <v>609.86091339999996</v>
      </c>
      <c r="E51" s="44">
        <v>612.62445339999999</v>
      </c>
      <c r="F51" s="44">
        <v>612.62445339999999</v>
      </c>
      <c r="G51" s="44">
        <v>614.00445339999999</v>
      </c>
      <c r="H51" s="44">
        <v>616.73445340000001</v>
      </c>
      <c r="I51" s="44">
        <v>617.02445339999997</v>
      </c>
      <c r="J51" s="44">
        <v>619.40379340000004</v>
      </c>
      <c r="K51" s="44">
        <v>624.34372340000004</v>
      </c>
      <c r="L51" s="44">
        <v>629.47872340000004</v>
      </c>
      <c r="M51" s="44">
        <v>631.45872339999994</v>
      </c>
      <c r="N51" s="44">
        <v>635.63372340000001</v>
      </c>
      <c r="O51" s="44">
        <v>639.33272340000008</v>
      </c>
      <c r="P51" s="44">
        <v>641.21372339999994</v>
      </c>
      <c r="Q51" s="44">
        <v>642.76172339999994</v>
      </c>
      <c r="R51" s="44">
        <v>649.08966339999984</v>
      </c>
      <c r="S51" s="44">
        <v>655.17666339999994</v>
      </c>
      <c r="T51" s="44">
        <v>664.57165239999995</v>
      </c>
      <c r="U51" s="44">
        <v>666.13392239999996</v>
      </c>
      <c r="V51" s="44">
        <v>668.54550239999992</v>
      </c>
      <c r="W51" s="44">
        <v>673.22485439999991</v>
      </c>
      <c r="X51" s="44">
        <v>676.86423439999999</v>
      </c>
      <c r="Y51" s="44">
        <v>680.98934439999994</v>
      </c>
      <c r="AA51" s="45">
        <f t="shared" si="13"/>
        <v>6.0944422682587263E-3</v>
      </c>
      <c r="AB51" s="45">
        <f t="shared" si="14"/>
        <v>2.2300954058123379E-2</v>
      </c>
      <c r="AX51" s="58"/>
    </row>
    <row r="52" spans="2:50">
      <c r="B52" s="12" t="s">
        <v>219</v>
      </c>
      <c r="C52" s="12" t="s">
        <v>219</v>
      </c>
      <c r="D52" s="47">
        <f t="shared" ref="D52:L52" si="15">+SUM(D50:D51)</f>
        <v>11165.5948844</v>
      </c>
      <c r="E52" s="47">
        <f t="shared" si="15"/>
        <v>11524.561954399998</v>
      </c>
      <c r="F52" s="47">
        <f t="shared" si="15"/>
        <v>11536.514354399998</v>
      </c>
      <c r="G52" s="47">
        <f t="shared" si="15"/>
        <v>11841.7443544</v>
      </c>
      <c r="H52" s="47">
        <f t="shared" si="15"/>
        <v>12144.2543544</v>
      </c>
      <c r="I52" s="47">
        <f t="shared" si="15"/>
        <v>12513.2343544</v>
      </c>
      <c r="J52" s="47">
        <f t="shared" si="15"/>
        <v>13001.390064400002</v>
      </c>
      <c r="K52" s="47">
        <f t="shared" si="15"/>
        <v>13691.8799944</v>
      </c>
      <c r="L52" s="47">
        <f t="shared" si="15"/>
        <v>14406.854994399999</v>
      </c>
      <c r="M52" s="47">
        <f t="shared" ref="M52:T52" si="16">+SUM(M50:M51)</f>
        <v>14880.742994399998</v>
      </c>
      <c r="N52" s="47">
        <f t="shared" si="16"/>
        <v>15262.5452544</v>
      </c>
      <c r="O52" s="47">
        <f t="shared" si="16"/>
        <v>15606.093254400001</v>
      </c>
      <c r="P52" s="47">
        <f t="shared" si="16"/>
        <v>15961.2842544</v>
      </c>
      <c r="Q52" s="47">
        <f t="shared" si="16"/>
        <v>16240.042254399999</v>
      </c>
      <c r="R52" s="47">
        <f t="shared" si="16"/>
        <v>16579.2380644</v>
      </c>
      <c r="S52" s="47">
        <f t="shared" si="16"/>
        <v>16850.927364400002</v>
      </c>
      <c r="T52" s="47">
        <f t="shared" si="16"/>
        <v>17168.514873400003</v>
      </c>
      <c r="U52" s="47">
        <f>+SUM(U50:U51)</f>
        <v>17428.287063399999</v>
      </c>
      <c r="V52" s="47">
        <f>+SUM(V50:V51)</f>
        <v>17674.245343399998</v>
      </c>
      <c r="W52" s="47">
        <f>+SUM(W50:W51)</f>
        <v>17943.741555399996</v>
      </c>
      <c r="X52" s="47">
        <f>+SUM(X50:X51)</f>
        <v>18155.8616554</v>
      </c>
      <c r="Y52" s="47">
        <f>+SUM(Y50:Y51)</f>
        <v>18374.5020654</v>
      </c>
      <c r="AA52" s="48">
        <f t="shared" si="13"/>
        <v>1.2042414408625524E-2</v>
      </c>
      <c r="AB52" s="48">
        <f t="shared" si="14"/>
        <v>5.4291910533599497E-2</v>
      </c>
      <c r="AX52" s="58"/>
    </row>
    <row r="53" spans="2:50" ht="8.15" customHeight="1">
      <c r="B53" s="3"/>
      <c r="C53" s="3"/>
    </row>
    <row r="54" spans="2:50">
      <c r="B54" s="12" t="s">
        <v>229</v>
      </c>
      <c r="C54" s="12" t="s">
        <v>234</v>
      </c>
      <c r="D54" s="52" t="e">
        <f>+D52-#REF!</f>
        <v>#REF!</v>
      </c>
      <c r="E54" s="52">
        <f t="shared" ref="E54:M54" si="17">+E52-D52</f>
        <v>358.96706999999878</v>
      </c>
      <c r="F54" s="52">
        <f t="shared" si="17"/>
        <v>11.952400000000125</v>
      </c>
      <c r="G54" s="52">
        <f t="shared" si="17"/>
        <v>305.23000000000138</v>
      </c>
      <c r="H54" s="52">
        <f t="shared" si="17"/>
        <v>302.51000000000022</v>
      </c>
      <c r="I54" s="52">
        <f t="shared" si="17"/>
        <v>368.97999999999956</v>
      </c>
      <c r="J54" s="52">
        <f t="shared" si="17"/>
        <v>488.15571000000273</v>
      </c>
      <c r="K54" s="52">
        <f t="shared" si="17"/>
        <v>690.48992999999791</v>
      </c>
      <c r="L54" s="52">
        <f t="shared" si="17"/>
        <v>714.97499999999854</v>
      </c>
      <c r="M54" s="52">
        <f t="shared" si="17"/>
        <v>473.88799999999901</v>
      </c>
      <c r="N54" s="52">
        <f t="shared" ref="N54:Y54" si="18">+N52-M52</f>
        <v>381.80226000000221</v>
      </c>
      <c r="O54" s="52">
        <f t="shared" si="18"/>
        <v>343.54800000000068</v>
      </c>
      <c r="P54" s="52">
        <f t="shared" si="18"/>
        <v>355.19099999999889</v>
      </c>
      <c r="Q54" s="52">
        <f t="shared" si="18"/>
        <v>278.75799999999981</v>
      </c>
      <c r="R54" s="52">
        <f t="shared" si="18"/>
        <v>339.19581000000107</v>
      </c>
      <c r="S54" s="52">
        <f t="shared" si="18"/>
        <v>271.68930000000182</v>
      </c>
      <c r="T54" s="52">
        <f t="shared" si="18"/>
        <v>317.58750900000086</v>
      </c>
      <c r="U54" s="52">
        <f t="shared" si="18"/>
        <v>259.77218999999604</v>
      </c>
      <c r="V54" s="52">
        <f t="shared" si="18"/>
        <v>245.95827999999892</v>
      </c>
      <c r="W54" s="52">
        <f t="shared" si="18"/>
        <v>269.4962119999982</v>
      </c>
      <c r="X54" s="52">
        <f t="shared" si="18"/>
        <v>212.12010000000373</v>
      </c>
      <c r="Y54" s="52">
        <f t="shared" si="18"/>
        <v>218.64040999999997</v>
      </c>
      <c r="AA54" s="45">
        <f t="shared" ref="AA54" si="19">+Y54/X54-1</f>
        <v>3.0738765444652039E-2</v>
      </c>
      <c r="AB54" s="45">
        <f t="shared" ref="AB54" si="20">+Y54/U54-1</f>
        <v>-0.15833788828587347</v>
      </c>
      <c r="AX54" s="58"/>
    </row>
    <row r="55" spans="2:50">
      <c r="B55" s="3"/>
      <c r="C55" s="3"/>
      <c r="AD55" s="65"/>
      <c r="AE55" s="65"/>
      <c r="AF55" s="65"/>
      <c r="AG55" s="65"/>
      <c r="AH55" s="65"/>
      <c r="AI55" s="65"/>
    </row>
    <row r="56" spans="2:50">
      <c r="B56" s="3"/>
      <c r="C56" s="3"/>
      <c r="E56" s="53">
        <f>+'EEFF Consolidados'!E9/1000-'Indicadores mes'!E58</f>
        <v>0</v>
      </c>
      <c r="F56" s="53">
        <f>+'EEFF Consolidados'!F9/1000-'Indicadores mes'!F58</f>
        <v>0</v>
      </c>
      <c r="G56" s="53">
        <f>+'EEFF Consolidados'!G9/1000-'Indicadores mes'!G58</f>
        <v>0</v>
      </c>
      <c r="H56" s="53">
        <f>+'EEFF Consolidados'!H9/1000-'Indicadores mes'!H58</f>
        <v>0</v>
      </c>
      <c r="I56" s="53">
        <f>+'EEFF Consolidados'!I9/1000-'Indicadores mes'!I58</f>
        <v>0</v>
      </c>
      <c r="J56" s="53">
        <f>+'EEFF Consolidados'!J9/1000-'Indicadores mes'!J58</f>
        <v>0</v>
      </c>
      <c r="K56" s="53">
        <f>+'EEFF Consolidados'!K9/1000-'Indicadores mes'!K58</f>
        <v>0</v>
      </c>
      <c r="L56" s="53">
        <f>+'EEFF Consolidados'!L9/1000-'Indicadores mes'!L58</f>
        <v>0</v>
      </c>
      <c r="M56" s="53">
        <f>+'EEFF Consolidados'!M9/1000-'Indicadores mes'!M58</f>
        <v>0</v>
      </c>
      <c r="N56" s="53">
        <f>+'EEFF Consolidados'!N9/1000-'Indicadores mes'!N58</f>
        <v>0</v>
      </c>
      <c r="O56" s="53">
        <f>+'EEFF Consolidados'!O9/1000-'Indicadores mes'!O58</f>
        <v>0</v>
      </c>
      <c r="P56" s="53">
        <f>+'EEFF Consolidados'!P9/1000-'Indicadores mes'!P58</f>
        <v>0</v>
      </c>
      <c r="Q56" s="53">
        <f>+'EEFF Consolidados'!Q9/1000-'Indicadores mes'!Q58</f>
        <v>0</v>
      </c>
      <c r="R56" s="53">
        <f>+'EEFF Consolidados'!R9/1000-'Indicadores mes'!R58</f>
        <v>0</v>
      </c>
      <c r="S56" s="53">
        <f>+'EEFF Consolidados'!S9/1000-'Indicadores mes'!S58</f>
        <v>0</v>
      </c>
      <c r="T56" s="53">
        <f>+'EEFF Consolidados'!T9/1000-'Indicadores mes'!T58</f>
        <v>0</v>
      </c>
      <c r="U56" s="53">
        <f>+'EEFF Consolidados'!U9/1000-'Indicadores mes'!U58</f>
        <v>0</v>
      </c>
      <c r="V56" s="53">
        <f>+'EEFF Consolidados'!V9/1000-'Indicadores mes'!V58</f>
        <v>0</v>
      </c>
      <c r="W56" s="53">
        <f>+'EEFF Consolidados'!W9/1000-'Indicadores mes'!W58</f>
        <v>0</v>
      </c>
      <c r="X56" s="53">
        <f>+'EEFF Consolidados'!X9/1000-'Indicadores mes'!X58</f>
        <v>0</v>
      </c>
      <c r="Y56" s="53">
        <f>+'EEFF Consolidados'!Y9/1000-'Indicadores mes'!Y58</f>
        <v>0</v>
      </c>
      <c r="AD56" s="65"/>
      <c r="AE56" s="65"/>
      <c r="AF56" s="65"/>
      <c r="AG56" s="65"/>
      <c r="AH56" s="65"/>
      <c r="AI56" s="65"/>
    </row>
    <row r="57" spans="2:50">
      <c r="B57" s="28" t="s">
        <v>237</v>
      </c>
      <c r="C57" s="28" t="s">
        <v>246</v>
      </c>
      <c r="D57" s="43" t="s">
        <v>1</v>
      </c>
      <c r="E57" s="43" t="s">
        <v>2</v>
      </c>
      <c r="F57" s="43" t="s">
        <v>3</v>
      </c>
      <c r="G57" s="43" t="s">
        <v>4</v>
      </c>
      <c r="H57" s="43" t="s">
        <v>5</v>
      </c>
      <c r="I57" s="43" t="s">
        <v>6</v>
      </c>
      <c r="J57" s="43" t="s">
        <v>7</v>
      </c>
      <c r="K57" s="43" t="s">
        <v>207</v>
      </c>
      <c r="L57" s="43" t="s">
        <v>329</v>
      </c>
      <c r="M57" s="43" t="s">
        <v>330</v>
      </c>
      <c r="N57" s="43" t="s">
        <v>332</v>
      </c>
      <c r="O57" s="43" t="s">
        <v>333</v>
      </c>
      <c r="P57" s="43" t="s">
        <v>338</v>
      </c>
      <c r="Q57" s="43" t="s">
        <v>341</v>
      </c>
      <c r="R57" s="43" t="s">
        <v>342</v>
      </c>
      <c r="S57" s="43" t="s">
        <v>343</v>
      </c>
      <c r="T57" s="43" t="s">
        <v>344</v>
      </c>
      <c r="U57" s="43" t="s">
        <v>353</v>
      </c>
      <c r="V57" s="43" t="s">
        <v>356</v>
      </c>
      <c r="W57" s="43" t="s">
        <v>358</v>
      </c>
      <c r="X57" s="43" t="s">
        <v>362</v>
      </c>
      <c r="Y57" s="43" t="str">
        <f>+$Y$6</f>
        <v>1Q25</v>
      </c>
      <c r="Z57" s="41"/>
      <c r="AA57" s="43" t="s">
        <v>221</v>
      </c>
      <c r="AB57" s="43" t="s">
        <v>220</v>
      </c>
      <c r="AD57" s="65"/>
      <c r="AE57" s="65"/>
      <c r="AF57" s="65"/>
      <c r="AG57" s="65"/>
      <c r="AH57" s="65"/>
      <c r="AI57" s="65"/>
    </row>
    <row r="58" spans="2:50">
      <c r="B58" s="12" t="s">
        <v>238</v>
      </c>
      <c r="C58" s="12" t="s">
        <v>243</v>
      </c>
      <c r="D58" s="47">
        <f t="shared" ref="D58:L58" si="21">+SUM(D59:D61)</f>
        <v>188.52232807000001</v>
      </c>
      <c r="E58" s="47">
        <f t="shared" si="21"/>
        <v>163.071</v>
      </c>
      <c r="F58" s="47">
        <f t="shared" si="21"/>
        <v>103.66</v>
      </c>
      <c r="G58" s="47">
        <f t="shared" si="21"/>
        <v>146.46899999999999</v>
      </c>
      <c r="H58" s="47">
        <f t="shared" si="21"/>
        <v>157.81900000000002</v>
      </c>
      <c r="I58" s="47">
        <f t="shared" si="21"/>
        <v>160.23699999999997</v>
      </c>
      <c r="J58" s="47">
        <f t="shared" si="21"/>
        <v>175.33500000000001</v>
      </c>
      <c r="K58" s="47">
        <f t="shared" si="21"/>
        <v>191.15699999999998</v>
      </c>
      <c r="L58" s="47">
        <f t="shared" si="21"/>
        <v>217.447</v>
      </c>
      <c r="M58" s="47">
        <f t="shared" ref="M58:T58" si="22">+SUM(M59:M61)</f>
        <v>196.75099999999998</v>
      </c>
      <c r="N58" s="47">
        <f t="shared" si="22"/>
        <v>214.327</v>
      </c>
      <c r="O58" s="47">
        <f t="shared" si="22"/>
        <v>187.84200000000004</v>
      </c>
      <c r="P58" s="47">
        <f t="shared" si="22"/>
        <v>216.53899999999999</v>
      </c>
      <c r="Q58" s="47">
        <f t="shared" si="22"/>
        <v>216.44799999999998</v>
      </c>
      <c r="R58" s="47">
        <f t="shared" si="22"/>
        <v>207.52699999999999</v>
      </c>
      <c r="S58" s="47">
        <f t="shared" si="22"/>
        <v>212.14699999999999</v>
      </c>
      <c r="T58" s="47">
        <f t="shared" si="22"/>
        <v>237.46100000000001</v>
      </c>
      <c r="U58" s="47">
        <f>+SUM(U59:U61)</f>
        <v>212.45400000000001</v>
      </c>
      <c r="V58" s="47">
        <f>+SUM(V59:V61)</f>
        <v>227.309</v>
      </c>
      <c r="W58" s="47">
        <f>+SUM(W59:W61)</f>
        <v>234.27999999999997</v>
      </c>
      <c r="X58" s="47">
        <f>+SUM(X59:X61)</f>
        <v>223.15600000000001</v>
      </c>
      <c r="Y58" s="47">
        <f>+SUM(Y59:Y61)</f>
        <v>218.04870963000002</v>
      </c>
      <c r="AA58" s="48">
        <f t="shared" ref="AA58:AA71" si="23">+Y58/X58-1</f>
        <v>-2.2886637016257594E-2</v>
      </c>
      <c r="AB58" s="48">
        <f t="shared" ref="AB58:AB71" si="24">+Y58/U58-1</f>
        <v>2.6333745799090646E-2</v>
      </c>
      <c r="AC58" s="74"/>
      <c r="AD58" s="65"/>
      <c r="AE58" s="65"/>
      <c r="AF58" s="65"/>
      <c r="AG58" s="65"/>
      <c r="AH58" s="65"/>
      <c r="AI58" s="65"/>
      <c r="AX58" s="58"/>
    </row>
    <row r="59" spans="2:50">
      <c r="B59" s="7" t="s">
        <v>286</v>
      </c>
      <c r="C59" s="7" t="s">
        <v>287</v>
      </c>
      <c r="D59" s="44">
        <v>74.851884409999997</v>
      </c>
      <c r="E59" s="44">
        <v>67.531347509999989</v>
      </c>
      <c r="F59" s="44">
        <v>54.146369060000005</v>
      </c>
      <c r="G59" s="44">
        <v>68.169465790000004</v>
      </c>
      <c r="H59" s="44">
        <v>71.246606209999996</v>
      </c>
      <c r="I59" s="44">
        <v>60.897590670000007</v>
      </c>
      <c r="J59" s="44">
        <v>65.991757610000008</v>
      </c>
      <c r="K59" s="44">
        <v>68.032338640000006</v>
      </c>
      <c r="L59" s="44">
        <v>71.252993900000007</v>
      </c>
      <c r="M59" s="44">
        <v>73.358651840000007</v>
      </c>
      <c r="N59" s="44">
        <v>80.824394470000001</v>
      </c>
      <c r="O59" s="44">
        <v>85.431913309999359</v>
      </c>
      <c r="P59" s="44">
        <v>84.695209779999971</v>
      </c>
      <c r="Q59" s="44">
        <v>86.327808529999984</v>
      </c>
      <c r="R59" s="44">
        <v>91.69913069000016</v>
      </c>
      <c r="S59" s="44">
        <v>92.398425859999961</v>
      </c>
      <c r="T59" s="44">
        <v>100.91852349999984</v>
      </c>
      <c r="U59" s="44">
        <v>94.942739699999976</v>
      </c>
      <c r="V59" s="44">
        <v>103.60209578999996</v>
      </c>
      <c r="W59" s="44">
        <v>102.70506684000006</v>
      </c>
      <c r="X59" s="44">
        <v>97.790895550000002</v>
      </c>
      <c r="Y59" s="44">
        <v>96.959493210000062</v>
      </c>
      <c r="AA59" s="45">
        <f t="shared" si="23"/>
        <v>-8.5018378789142313E-3</v>
      </c>
      <c r="AB59" s="45">
        <f t="shared" si="24"/>
        <v>2.1241787590842831E-2</v>
      </c>
      <c r="AC59" s="74"/>
      <c r="AD59" s="65"/>
      <c r="AE59" s="65"/>
      <c r="AF59" s="65"/>
      <c r="AG59" s="65"/>
      <c r="AH59" s="65"/>
      <c r="AI59" s="65"/>
      <c r="AX59" s="58"/>
    </row>
    <row r="60" spans="2:50">
      <c r="B60" s="7" t="s">
        <v>239</v>
      </c>
      <c r="C60" s="7" t="s">
        <v>263</v>
      </c>
      <c r="D60" s="44">
        <v>28.999483350000002</v>
      </c>
      <c r="E60" s="44">
        <v>25.432354140000005</v>
      </c>
      <c r="F60" s="44">
        <v>3.18217171</v>
      </c>
      <c r="G60" s="44">
        <v>18.525530189999998</v>
      </c>
      <c r="H60" s="44">
        <v>12.82087894</v>
      </c>
      <c r="I60" s="44">
        <v>26.83630921</v>
      </c>
      <c r="J60" s="44">
        <v>30.552218659999998</v>
      </c>
      <c r="K60" s="44">
        <v>43.985768549999996</v>
      </c>
      <c r="L60" s="44">
        <v>47.191002640000001</v>
      </c>
      <c r="M60" s="44">
        <v>33.287301390000003</v>
      </c>
      <c r="N60" s="44">
        <v>40.638742909999998</v>
      </c>
      <c r="O60" s="44">
        <v>12.85989292000103</v>
      </c>
      <c r="P60" s="44">
        <v>36.907485970000238</v>
      </c>
      <c r="Q60" s="44">
        <v>38.296204539999998</v>
      </c>
      <c r="R60" s="44">
        <v>26.067004390000001</v>
      </c>
      <c r="S60" s="44">
        <v>19.885762230000001</v>
      </c>
      <c r="T60" s="44">
        <v>27.123064549999995</v>
      </c>
      <c r="U60" s="44">
        <v>22.2685681</v>
      </c>
      <c r="V60" s="44">
        <v>28.398218199999995</v>
      </c>
      <c r="W60" s="44">
        <v>30.485882420000003</v>
      </c>
      <c r="X60" s="44">
        <v>26.643288480000002</v>
      </c>
      <c r="Y60" s="44">
        <v>22.735909460000002</v>
      </c>
      <c r="AA60" s="45">
        <f t="shared" si="23"/>
        <v>-0.14665528329707145</v>
      </c>
      <c r="AB60" s="45">
        <f t="shared" si="24"/>
        <v>2.0986592308106289E-2</v>
      </c>
      <c r="AC60" s="74"/>
      <c r="AD60" s="65"/>
      <c r="AE60" s="65"/>
      <c r="AF60" s="65"/>
      <c r="AG60" s="65"/>
      <c r="AH60" s="65"/>
      <c r="AI60" s="65"/>
      <c r="AX60" s="58"/>
    </row>
    <row r="61" spans="2:50">
      <c r="B61" s="12" t="s">
        <v>240</v>
      </c>
      <c r="C61" s="12" t="s">
        <v>242</v>
      </c>
      <c r="D61" s="47">
        <f t="shared" ref="D61:T61" si="25">+SUM(D62:D66,D71)</f>
        <v>84.670960309999998</v>
      </c>
      <c r="E61" s="47">
        <f t="shared" si="25"/>
        <v>70.107298350000008</v>
      </c>
      <c r="F61" s="47">
        <f t="shared" si="25"/>
        <v>46.331459229999993</v>
      </c>
      <c r="G61" s="47">
        <f t="shared" si="25"/>
        <v>59.774004019999985</v>
      </c>
      <c r="H61" s="47">
        <f t="shared" si="25"/>
        <v>73.751514850000007</v>
      </c>
      <c r="I61" s="47">
        <f t="shared" si="25"/>
        <v>72.503100119999971</v>
      </c>
      <c r="J61" s="47">
        <f t="shared" si="25"/>
        <v>78.791023730000006</v>
      </c>
      <c r="K61" s="47">
        <f t="shared" si="25"/>
        <v>79.138892810000002</v>
      </c>
      <c r="L61" s="47">
        <f t="shared" si="25"/>
        <v>99.003003460000002</v>
      </c>
      <c r="M61" s="47">
        <f t="shared" si="25"/>
        <v>90.105046769999987</v>
      </c>
      <c r="N61" s="47">
        <f t="shared" si="25"/>
        <v>92.863862619999992</v>
      </c>
      <c r="O61" s="47">
        <f t="shared" si="25"/>
        <v>89.550193769999638</v>
      </c>
      <c r="P61" s="47">
        <f t="shared" si="25"/>
        <v>94.936304249999779</v>
      </c>
      <c r="Q61" s="47">
        <f t="shared" si="25"/>
        <v>91.823986930000004</v>
      </c>
      <c r="R61" s="47">
        <f t="shared" si="25"/>
        <v>89.760864919999804</v>
      </c>
      <c r="S61" s="47">
        <f t="shared" si="25"/>
        <v>99.862811910000033</v>
      </c>
      <c r="T61" s="47">
        <f t="shared" si="25"/>
        <v>109.41941195000018</v>
      </c>
      <c r="U61" s="47">
        <f>+SUM(U62:U66,U71)</f>
        <v>95.242692200000036</v>
      </c>
      <c r="V61" s="47">
        <f>+SUM(V62:V66,V71)</f>
        <v>95.308686010000031</v>
      </c>
      <c r="W61" s="47">
        <f>+SUM(W62:W66,W71)</f>
        <v>101.08905073999993</v>
      </c>
      <c r="X61" s="47">
        <f>+SUM(X62:X66,X71)</f>
        <v>98.721815969999994</v>
      </c>
      <c r="Y61" s="47">
        <f>+SUM(Y62:Y66,Y71)</f>
        <v>98.353306959999941</v>
      </c>
      <c r="Z61" s="47"/>
      <c r="AA61" s="48">
        <f t="shared" si="23"/>
        <v>-3.7328021813540779E-3</v>
      </c>
      <c r="AB61" s="48">
        <f t="shared" si="24"/>
        <v>3.2659878549715193E-2</v>
      </c>
      <c r="AC61" s="58"/>
      <c r="AD61" s="65"/>
      <c r="AE61" s="65"/>
      <c r="AF61" s="65"/>
      <c r="AG61" s="65"/>
      <c r="AH61" s="65"/>
      <c r="AI61" s="65"/>
      <c r="AX61" s="58"/>
    </row>
    <row r="62" spans="2:50">
      <c r="B62" s="7" t="s">
        <v>215</v>
      </c>
      <c r="C62" s="7" t="s">
        <v>222</v>
      </c>
      <c r="D62" s="44">
        <v>23.473188849999996</v>
      </c>
      <c r="E62" s="44">
        <v>21.39743571</v>
      </c>
      <c r="F62" s="44">
        <v>21.244724659999999</v>
      </c>
      <c r="G62" s="44">
        <v>21.563496269999998</v>
      </c>
      <c r="H62" s="44">
        <v>23.03280372</v>
      </c>
      <c r="I62" s="44">
        <v>21.953167309999998</v>
      </c>
      <c r="J62" s="44">
        <v>22.819931059999998</v>
      </c>
      <c r="K62" s="59">
        <v>23.428379700000001</v>
      </c>
      <c r="L62" s="59">
        <v>23.902784370957345</v>
      </c>
      <c r="M62" s="44">
        <v>22.32483736</v>
      </c>
      <c r="N62" s="44">
        <v>24.195278829999999</v>
      </c>
      <c r="O62" s="44">
        <v>27.213415970000014</v>
      </c>
      <c r="P62" s="44">
        <v>27.927803593799673</v>
      </c>
      <c r="Q62" s="44">
        <v>25.808904605218721</v>
      </c>
      <c r="R62" s="44">
        <v>29.87660324278546</v>
      </c>
      <c r="S62" s="44">
        <v>30.559559342820688</v>
      </c>
      <c r="T62" s="44">
        <v>28.03102255838111</v>
      </c>
      <c r="U62" s="44">
        <v>27.42736974</v>
      </c>
      <c r="V62" s="44">
        <v>26.445057869999996</v>
      </c>
      <c r="W62" s="44">
        <v>29.305688020000002</v>
      </c>
      <c r="X62" s="44">
        <v>28.117749930000006</v>
      </c>
      <c r="Y62" s="44">
        <v>27.502174739999994</v>
      </c>
      <c r="AA62" s="45">
        <f t="shared" si="23"/>
        <v>-2.1892761388535908E-2</v>
      </c>
      <c r="AB62" s="45">
        <f t="shared" si="24"/>
        <v>2.7273851160032336E-3</v>
      </c>
      <c r="AC62" s="58"/>
      <c r="AD62" s="65"/>
      <c r="AE62" s="65"/>
      <c r="AF62" s="65"/>
      <c r="AG62" s="65"/>
      <c r="AH62" s="65"/>
      <c r="AI62" s="65"/>
      <c r="AX62" s="58"/>
    </row>
    <row r="63" spans="2:50">
      <c r="B63" s="7" t="s">
        <v>216</v>
      </c>
      <c r="C63" s="7" t="s">
        <v>216</v>
      </c>
      <c r="D63" s="44">
        <v>11.82167995</v>
      </c>
      <c r="E63" s="44">
        <v>10.53884538</v>
      </c>
      <c r="F63" s="44">
        <v>8.1997931699999995</v>
      </c>
      <c r="G63" s="44">
        <v>9.3778884199999997</v>
      </c>
      <c r="H63" s="44">
        <v>11.044116839999999</v>
      </c>
      <c r="I63" s="44">
        <v>12.351003240000001</v>
      </c>
      <c r="J63" s="44">
        <v>12.466030239999998</v>
      </c>
      <c r="K63" s="59">
        <v>12.76641907</v>
      </c>
      <c r="L63" s="59">
        <v>14.30467825</v>
      </c>
      <c r="M63" s="44">
        <v>15.27399986</v>
      </c>
      <c r="N63" s="44">
        <v>13.94555356</v>
      </c>
      <c r="O63" s="44">
        <v>14.25298495</v>
      </c>
      <c r="P63" s="44">
        <v>14.0964735463184</v>
      </c>
      <c r="Q63" s="44">
        <v>13.930575417346011</v>
      </c>
      <c r="R63" s="44">
        <v>13.104284007831316</v>
      </c>
      <c r="S63" s="44">
        <v>12.891639447767783</v>
      </c>
      <c r="T63" s="44">
        <v>14.310986768253319</v>
      </c>
      <c r="U63" s="44">
        <v>13.566348219111125</v>
      </c>
      <c r="V63" s="44">
        <v>14.880755880626166</v>
      </c>
      <c r="W63" s="44">
        <v>14.43883735353673</v>
      </c>
      <c r="X63" s="44">
        <v>14.192822979872847</v>
      </c>
      <c r="Y63" s="44">
        <v>14.294210669999998</v>
      </c>
      <c r="AA63" s="45">
        <f t="shared" si="23"/>
        <v>7.1435887188144864E-3</v>
      </c>
      <c r="AB63" s="45">
        <f t="shared" si="24"/>
        <v>5.3652054269366367E-2</v>
      </c>
      <c r="AC63" s="58"/>
      <c r="AD63" s="65"/>
      <c r="AE63" s="65"/>
      <c r="AF63" s="65"/>
      <c r="AG63" s="65"/>
      <c r="AH63" s="65"/>
      <c r="AI63" s="65"/>
      <c r="AX63" s="58"/>
    </row>
    <row r="64" spans="2:50">
      <c r="B64" s="7" t="s">
        <v>217</v>
      </c>
      <c r="C64" s="7" t="s">
        <v>223</v>
      </c>
      <c r="D64" s="44">
        <v>7.6014092599999996</v>
      </c>
      <c r="E64" s="44">
        <v>6.3003933099999996</v>
      </c>
      <c r="F64" s="44">
        <v>3.3820680899999997</v>
      </c>
      <c r="G64" s="44">
        <v>5.3441674400000005</v>
      </c>
      <c r="H64" s="44">
        <v>5.6313164399999991</v>
      </c>
      <c r="I64" s="44">
        <v>5.0836208300000001</v>
      </c>
      <c r="J64" s="44">
        <v>5.3004183499999993</v>
      </c>
      <c r="K64" s="59">
        <v>5.8155169200000003</v>
      </c>
      <c r="L64" s="59">
        <v>6.9325407200000004</v>
      </c>
      <c r="M64" s="44">
        <v>7.1871526100000001</v>
      </c>
      <c r="N64" s="44">
        <v>7.3058680499999999</v>
      </c>
      <c r="O64" s="44">
        <v>7.1791820399999988</v>
      </c>
      <c r="P64" s="44">
        <v>8.0996251424560075</v>
      </c>
      <c r="Q64" s="44">
        <v>8.3425501489728386</v>
      </c>
      <c r="R64" s="44">
        <v>8.4961237827025542</v>
      </c>
      <c r="S64" s="44">
        <v>8.0576761558762939</v>
      </c>
      <c r="T64" s="44">
        <v>9.3000854726499789</v>
      </c>
      <c r="U64" s="44">
        <v>8.79848187393711</v>
      </c>
      <c r="V64" s="44">
        <v>9.3257333799999991</v>
      </c>
      <c r="W64" s="44">
        <v>9.1766550375741236</v>
      </c>
      <c r="X64" s="44">
        <v>10.139698989999999</v>
      </c>
      <c r="Y64" s="44">
        <v>9.7137828077144661</v>
      </c>
      <c r="AA64" s="45">
        <f t="shared" si="23"/>
        <v>-4.200481520265853E-2</v>
      </c>
      <c r="AB64" s="45">
        <f t="shared" si="24"/>
        <v>0.10402941631199614</v>
      </c>
      <c r="AC64" s="58"/>
      <c r="AD64" s="65"/>
      <c r="AE64" s="65"/>
      <c r="AF64" s="65"/>
      <c r="AG64" s="65"/>
      <c r="AH64" s="65"/>
      <c r="AI64" s="65"/>
      <c r="AX64" s="58"/>
    </row>
    <row r="65" spans="2:50">
      <c r="B65" s="7" t="s">
        <v>218</v>
      </c>
      <c r="C65" s="7" t="s">
        <v>224</v>
      </c>
      <c r="D65" s="44">
        <v>8.9636745799999993</v>
      </c>
      <c r="E65" s="44">
        <v>8.4009057100000017</v>
      </c>
      <c r="F65" s="44">
        <v>9.3199966500000002</v>
      </c>
      <c r="G65" s="44">
        <v>11.040268769999999</v>
      </c>
      <c r="H65" s="44">
        <v>9.4565434100000001</v>
      </c>
      <c r="I65" s="44">
        <v>9.5486638300000006</v>
      </c>
      <c r="J65" s="44">
        <v>10.9243199</v>
      </c>
      <c r="K65" s="59">
        <v>11.34034821</v>
      </c>
      <c r="L65" s="59">
        <v>12.258210539999999</v>
      </c>
      <c r="M65" s="44">
        <v>12.76667795</v>
      </c>
      <c r="N65" s="44">
        <v>13.849745539999999</v>
      </c>
      <c r="O65" s="44">
        <v>14.368210179999542</v>
      </c>
      <c r="P65" s="44">
        <v>15.536081117426003</v>
      </c>
      <c r="Q65" s="44">
        <v>15.193993300539361</v>
      </c>
      <c r="R65" s="44">
        <v>16.701821946680678</v>
      </c>
      <c r="S65" s="44">
        <v>16.858615233535215</v>
      </c>
      <c r="T65" s="44">
        <v>17.450384690715595</v>
      </c>
      <c r="U65" s="44">
        <v>17.471179014859146</v>
      </c>
      <c r="V65" s="44">
        <v>18.957863083559818</v>
      </c>
      <c r="W65" s="44">
        <v>19.464736626769369</v>
      </c>
      <c r="X65" s="44">
        <v>19.902666866478931</v>
      </c>
      <c r="Y65" s="44">
        <v>20.164055912239686</v>
      </c>
      <c r="AA65" s="45">
        <f t="shared" si="23"/>
        <v>1.3133367880512559E-2</v>
      </c>
      <c r="AB65" s="45">
        <f t="shared" si="24"/>
        <v>0.15413252277309164</v>
      </c>
      <c r="AC65" s="58"/>
      <c r="AD65" s="65"/>
      <c r="AE65" s="65"/>
      <c r="AF65" s="65"/>
      <c r="AG65" s="65"/>
      <c r="AH65" s="65"/>
      <c r="AI65" s="65"/>
      <c r="AX65" s="58"/>
    </row>
    <row r="66" spans="2:50">
      <c r="B66" s="7" t="s">
        <v>264</v>
      </c>
      <c r="C66" s="7" t="s">
        <v>265</v>
      </c>
      <c r="D66" s="44">
        <v>24.914965340000002</v>
      </c>
      <c r="E66" s="44">
        <v>16.552067480000009</v>
      </c>
      <c r="F66" s="44">
        <v>2.0028259199999918</v>
      </c>
      <c r="G66" s="44">
        <v>8.7221166699999912</v>
      </c>
      <c r="H66" s="44">
        <v>16.370683870000008</v>
      </c>
      <c r="I66" s="44">
        <v>15.499575009999973</v>
      </c>
      <c r="J66" s="44">
        <v>18.843708769999999</v>
      </c>
      <c r="K66" s="44">
        <v>16.762367089999998</v>
      </c>
      <c r="L66" s="44">
        <v>29.926659519042662</v>
      </c>
      <c r="M66" s="44">
        <v>23.171317529999989</v>
      </c>
      <c r="N66" s="44">
        <v>23.974985789999991</v>
      </c>
      <c r="O66" s="44">
        <v>19.677618810000073</v>
      </c>
      <c r="P66" s="44">
        <v>17.06592738999969</v>
      </c>
      <c r="Q66" s="44">
        <v>19.924276467924727</v>
      </c>
      <c r="R66" s="44">
        <v>12.504766399999792</v>
      </c>
      <c r="S66" s="44">
        <v>23.781910680000067</v>
      </c>
      <c r="T66" s="44">
        <v>32.675028430000182</v>
      </c>
      <c r="U66" s="44">
        <v>20.492465240000044</v>
      </c>
      <c r="V66" s="44">
        <v>17.158600870000036</v>
      </c>
      <c r="W66" s="44">
        <v>19.134807979999916</v>
      </c>
      <c r="X66" s="44">
        <v>19.073690329999931</v>
      </c>
      <c r="Y66" s="44">
        <v>16.614192379999938</v>
      </c>
      <c r="AA66" s="45">
        <f t="shared" si="23"/>
        <v>-0.12894714695727161</v>
      </c>
      <c r="AB66" s="45">
        <f t="shared" si="24"/>
        <v>-0.18925360197415164</v>
      </c>
      <c r="AC66" s="58"/>
      <c r="AD66" s="65"/>
      <c r="AE66" s="65"/>
      <c r="AF66" s="65"/>
      <c r="AG66" s="65"/>
      <c r="AH66" s="65"/>
      <c r="AI66" s="65"/>
      <c r="AX66" s="58"/>
    </row>
    <row r="67" spans="2:50" hidden="1" outlineLevel="1">
      <c r="B67" s="66" t="s">
        <v>346</v>
      </c>
      <c r="C67" s="66" t="s">
        <v>347</v>
      </c>
      <c r="D67" s="55">
        <v>19.266160650000003</v>
      </c>
      <c r="E67" s="55">
        <v>12.25116075</v>
      </c>
      <c r="F67" s="55">
        <v>3.2423699999999542E-2</v>
      </c>
      <c r="G67" s="55">
        <v>6.1098889800000027</v>
      </c>
      <c r="H67" s="55">
        <v>12.064749549999995</v>
      </c>
      <c r="I67" s="55">
        <v>10.998706740000003</v>
      </c>
      <c r="J67" s="55">
        <v>14.129985819999998</v>
      </c>
      <c r="K67" s="55">
        <v>13.075692409999997</v>
      </c>
      <c r="L67" s="55">
        <v>18.791741229999985</v>
      </c>
      <c r="M67" s="55">
        <v>16.917490610000005</v>
      </c>
      <c r="N67" s="55">
        <v>16.570261499999997</v>
      </c>
      <c r="O67" s="55">
        <v>12.757510260000039</v>
      </c>
      <c r="P67" s="55">
        <v>11.556360989999925</v>
      </c>
      <c r="Q67" s="55">
        <v>13.148089770000002</v>
      </c>
      <c r="R67" s="55">
        <v>10.809697350000004</v>
      </c>
      <c r="S67" s="55">
        <v>8.5739393199999796</v>
      </c>
      <c r="T67" s="55">
        <v>8.4939008156977387</v>
      </c>
      <c r="U67" s="55">
        <v>7.6727677619999977</v>
      </c>
      <c r="V67" s="55">
        <v>7.0627180370000033</v>
      </c>
      <c r="W67" s="55">
        <v>7.526313418</v>
      </c>
      <c r="X67" s="55">
        <v>7.1720191079999802</v>
      </c>
      <c r="Y67" s="55">
        <v>6.3964602990000081</v>
      </c>
      <c r="AA67" s="45">
        <f t="shared" si="23"/>
        <v>-0.1081367460573105</v>
      </c>
      <c r="AB67" s="45">
        <f t="shared" si="24"/>
        <v>-0.16634251193174454</v>
      </c>
      <c r="AC67" s="58"/>
      <c r="AD67" s="91"/>
      <c r="AE67" s="65"/>
      <c r="AF67" s="65"/>
      <c r="AG67" s="65"/>
      <c r="AH67" s="65"/>
      <c r="AI67" s="65"/>
      <c r="AX67" s="58"/>
    </row>
    <row r="68" spans="2:50" hidden="1" outlineLevel="1">
      <c r="B68" s="66" t="s">
        <v>348</v>
      </c>
      <c r="C68" s="66" t="s">
        <v>349</v>
      </c>
      <c r="D68" s="55">
        <v>0</v>
      </c>
      <c r="E68" s="55">
        <v>0</v>
      </c>
      <c r="F68" s="55">
        <v>0</v>
      </c>
      <c r="G68" s="55">
        <v>2.5611370801925659E-15</v>
      </c>
      <c r="H68" s="55">
        <v>0</v>
      </c>
      <c r="I68" s="55">
        <v>0</v>
      </c>
      <c r="J68" s="55">
        <v>0</v>
      </c>
      <c r="K68" s="55">
        <v>0.49626975999999978</v>
      </c>
      <c r="L68" s="55">
        <v>3.5939434199999996</v>
      </c>
      <c r="M68" s="55">
        <v>4.5772500000000006E-3</v>
      </c>
      <c r="N68" s="55">
        <v>1.2497470000000007E-2</v>
      </c>
      <c r="O68" s="55">
        <v>0.50590805000000105</v>
      </c>
      <c r="P68" s="55">
        <v>2.1827872842550276E-16</v>
      </c>
      <c r="Q68" s="55">
        <v>0</v>
      </c>
      <c r="R68" s="55">
        <v>0.57426926000000011</v>
      </c>
      <c r="S68" s="55">
        <v>2.0644687899999998</v>
      </c>
      <c r="T68" s="55">
        <v>13.583231919999999</v>
      </c>
      <c r="U68" s="55">
        <v>1.1571036099999987</v>
      </c>
      <c r="V68" s="55">
        <v>1.4101334599999991</v>
      </c>
      <c r="W68" s="55">
        <v>6.1999999999534332E-7</v>
      </c>
      <c r="X68" s="55">
        <v>2.0549256499999999</v>
      </c>
      <c r="Y68" s="55">
        <v>5.0574510000000121E-2</v>
      </c>
      <c r="AA68" s="35">
        <f t="shared" si="23"/>
        <v>-0.97538864240659995</v>
      </c>
      <c r="AB68" s="35">
        <f t="shared" si="24"/>
        <v>-0.95629215088180375</v>
      </c>
      <c r="AC68" s="58"/>
      <c r="AD68" s="65"/>
      <c r="AE68" s="65"/>
      <c r="AF68" s="65"/>
      <c r="AG68" s="65"/>
      <c r="AH68" s="65"/>
      <c r="AI68" s="65"/>
      <c r="AX68" s="58"/>
    </row>
    <row r="69" spans="2:50" hidden="1" outlineLevel="1">
      <c r="B69" s="66" t="s">
        <v>345</v>
      </c>
      <c r="C69" s="66" t="s">
        <v>350</v>
      </c>
      <c r="D69" s="55">
        <v>3.7175019599999999</v>
      </c>
      <c r="E69" s="55">
        <v>2.0238854099999997</v>
      </c>
      <c r="F69" s="55">
        <v>0.15024481999999989</v>
      </c>
      <c r="G69" s="55">
        <v>0.96275276000000021</v>
      </c>
      <c r="H69" s="55">
        <v>2.4897206899999995</v>
      </c>
      <c r="I69" s="55">
        <v>2.8133267900000001</v>
      </c>
      <c r="J69" s="55">
        <v>3.1568899400000001</v>
      </c>
      <c r="K69" s="55">
        <v>3.6129650200000007</v>
      </c>
      <c r="L69" s="55">
        <v>4.6305819499999998</v>
      </c>
      <c r="M69" s="55">
        <v>4.4206192200000007</v>
      </c>
      <c r="N69" s="55">
        <v>4.7006790999999994</v>
      </c>
      <c r="O69" s="55">
        <v>3.8024699100000237</v>
      </c>
      <c r="P69" s="55">
        <v>3.7069154399997677</v>
      </c>
      <c r="Q69" s="55">
        <v>3.9993357200000146</v>
      </c>
      <c r="R69" s="55">
        <v>3.4761199999999963</v>
      </c>
      <c r="S69" s="55">
        <v>2.6464851499999713</v>
      </c>
      <c r="T69" s="55">
        <v>2.8886415500000049</v>
      </c>
      <c r="U69" s="55">
        <v>2.8083174100000003</v>
      </c>
      <c r="V69" s="55">
        <v>2.6375243199999976</v>
      </c>
      <c r="W69" s="55">
        <v>2.9037340300000043</v>
      </c>
      <c r="X69" s="55">
        <v>2.3344441999998748</v>
      </c>
      <c r="Y69" s="55">
        <v>2.0466113900000797</v>
      </c>
      <c r="AA69" s="45">
        <f t="shared" si="23"/>
        <v>-0.12329821805113639</v>
      </c>
      <c r="AB69" s="45">
        <f t="shared" si="24"/>
        <v>-0.27123216816147588</v>
      </c>
      <c r="AC69" s="58"/>
      <c r="AD69" s="91"/>
      <c r="AE69" s="65"/>
      <c r="AF69" s="65"/>
      <c r="AG69" s="65"/>
      <c r="AH69" s="65"/>
      <c r="AI69" s="65"/>
      <c r="AX69" s="58"/>
    </row>
    <row r="70" spans="2:50" hidden="1" outlineLevel="1">
      <c r="B70" s="66" t="s">
        <v>351</v>
      </c>
      <c r="C70" s="66" t="s">
        <v>352</v>
      </c>
      <c r="D70" s="55">
        <v>1.9313027300000003</v>
      </c>
      <c r="E70" s="55">
        <v>2.0261581099999999</v>
      </c>
      <c r="F70" s="55">
        <v>1.94564286</v>
      </c>
      <c r="G70" s="55">
        <v>1.7654718900000002</v>
      </c>
      <c r="H70" s="55">
        <v>1.8805225899999998</v>
      </c>
      <c r="I70" s="55">
        <v>1.9201512400000005</v>
      </c>
      <c r="J70" s="55">
        <v>2.03580008</v>
      </c>
      <c r="K70" s="55">
        <v>2.10106941</v>
      </c>
      <c r="L70" s="55">
        <v>2.3119991999999998</v>
      </c>
      <c r="M70" s="55">
        <v>2.6426305999999995</v>
      </c>
      <c r="N70" s="55">
        <v>2.8896492999999994</v>
      </c>
      <c r="O70" s="55">
        <v>2.7557305900000055</v>
      </c>
      <c r="P70" s="55">
        <v>1.7016509599999976</v>
      </c>
      <c r="Q70" s="55">
        <v>1.6598996900000005</v>
      </c>
      <c r="R70" s="55">
        <v>2.5340297799999991</v>
      </c>
      <c r="S70" s="55">
        <v>3.3862189400000005</v>
      </c>
      <c r="T70" s="55">
        <v>4.5776830700000009</v>
      </c>
      <c r="U70" s="55">
        <v>5.5885748</v>
      </c>
      <c r="V70" s="55">
        <v>6.3639256700000004</v>
      </c>
      <c r="W70" s="55">
        <v>7.1272675800000016</v>
      </c>
      <c r="X70" s="55">
        <v>7.3286877299999356</v>
      </c>
      <c r="Y70" s="55">
        <v>7.7951534299999539</v>
      </c>
      <c r="AA70" s="45">
        <f t="shared" si="23"/>
        <v>6.3649280360322136E-2</v>
      </c>
      <c r="AB70" s="45">
        <f t="shared" si="24"/>
        <v>0.39483745122279723</v>
      </c>
      <c r="AC70" s="58"/>
      <c r="AD70" s="65"/>
      <c r="AE70" s="65"/>
      <c r="AF70" s="65"/>
      <c r="AG70" s="65"/>
      <c r="AH70" s="65"/>
      <c r="AI70" s="65"/>
      <c r="AX70" s="58"/>
    </row>
    <row r="71" spans="2:50" collapsed="1">
      <c r="B71" s="7" t="s">
        <v>241</v>
      </c>
      <c r="C71" s="7" t="s">
        <v>244</v>
      </c>
      <c r="D71" s="44">
        <v>7.8960423300000002</v>
      </c>
      <c r="E71" s="44">
        <v>6.9176507599999999</v>
      </c>
      <c r="F71" s="44">
        <v>2.1820507400000007</v>
      </c>
      <c r="G71" s="44">
        <v>3.7260664500000007</v>
      </c>
      <c r="H71" s="44">
        <v>8.2160505699999984</v>
      </c>
      <c r="I71" s="44">
        <v>8.0670698999999999</v>
      </c>
      <c r="J71" s="44">
        <v>8.4366154099999999</v>
      </c>
      <c r="K71" s="44">
        <v>9.0258618199999994</v>
      </c>
      <c r="L71" s="44">
        <v>11.678130060000001</v>
      </c>
      <c r="M71" s="44">
        <v>9.381061459999998</v>
      </c>
      <c r="N71" s="44">
        <v>9.5924308500000031</v>
      </c>
      <c r="O71" s="44">
        <v>6.8587818200000026</v>
      </c>
      <c r="P71" s="44">
        <v>12.210393459999999</v>
      </c>
      <c r="Q71" s="44">
        <v>8.623686989998351</v>
      </c>
      <c r="R71" s="44">
        <v>9.0772655400000044</v>
      </c>
      <c r="S71" s="44">
        <v>7.7134110499999959</v>
      </c>
      <c r="T71" s="44">
        <v>7.6519040299999954</v>
      </c>
      <c r="U71" s="44">
        <v>7.4868481120926145</v>
      </c>
      <c r="V71" s="44">
        <v>8.5406749258140131</v>
      </c>
      <c r="W71" s="44">
        <v>9.5683257221197948</v>
      </c>
      <c r="X71" s="44">
        <v>7.2951868736482757</v>
      </c>
      <c r="Y71" s="44">
        <v>10.064890450045866</v>
      </c>
      <c r="AA71" s="45">
        <f t="shared" si="23"/>
        <v>0.37966177212023622</v>
      </c>
      <c r="AB71" s="45">
        <f t="shared" si="24"/>
        <v>0.34434281280386148</v>
      </c>
      <c r="AD71" s="65"/>
      <c r="AE71" s="65"/>
      <c r="AF71" s="65"/>
      <c r="AG71" s="65"/>
      <c r="AH71" s="65"/>
      <c r="AI71" s="65"/>
      <c r="AX71" s="58"/>
    </row>
    <row r="72" spans="2:50">
      <c r="B72" s="3"/>
      <c r="C72" s="3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54"/>
      <c r="AD72" s="65"/>
      <c r="AE72" s="65"/>
      <c r="AF72" s="65"/>
      <c r="AG72" s="65"/>
      <c r="AH72" s="65"/>
      <c r="AI72" s="65"/>
    </row>
    <row r="73" spans="2:50">
      <c r="B73" s="3"/>
      <c r="C73" s="3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AA73" s="83"/>
      <c r="AD73" s="65"/>
      <c r="AE73" s="65"/>
      <c r="AF73" s="65"/>
      <c r="AG73" s="65"/>
      <c r="AH73" s="65"/>
      <c r="AI73" s="65"/>
    </row>
    <row r="74" spans="2:50">
      <c r="B74" s="28" t="s">
        <v>245</v>
      </c>
      <c r="C74" s="28"/>
      <c r="D74" s="43" t="s">
        <v>1</v>
      </c>
      <c r="E74" s="43" t="s">
        <v>2</v>
      </c>
      <c r="F74" s="43" t="s">
        <v>3</v>
      </c>
      <c r="G74" s="43" t="s">
        <v>4</v>
      </c>
      <c r="H74" s="43" t="s">
        <v>5</v>
      </c>
      <c r="I74" s="43" t="s">
        <v>6</v>
      </c>
      <c r="J74" s="43" t="s">
        <v>7</v>
      </c>
      <c r="K74" s="43" t="s">
        <v>207</v>
      </c>
      <c r="L74" s="43" t="s">
        <v>329</v>
      </c>
      <c r="M74" s="43" t="s">
        <v>330</v>
      </c>
      <c r="N74" s="43" t="s">
        <v>332</v>
      </c>
      <c r="O74" s="43" t="s">
        <v>333</v>
      </c>
      <c r="P74" s="43" t="s">
        <v>338</v>
      </c>
      <c r="Q74" s="43" t="s">
        <v>341</v>
      </c>
      <c r="R74" s="43" t="s">
        <v>342</v>
      </c>
      <c r="S74" s="43" t="s">
        <v>343</v>
      </c>
      <c r="T74" s="43" t="s">
        <v>344</v>
      </c>
      <c r="U74" s="43" t="s">
        <v>353</v>
      </c>
      <c r="V74" s="43" t="s">
        <v>356</v>
      </c>
      <c r="W74" s="43" t="s">
        <v>358</v>
      </c>
      <c r="X74" s="43" t="s">
        <v>362</v>
      </c>
      <c r="Y74" s="43" t="str">
        <f>+$Y$6</f>
        <v>1Q25</v>
      </c>
      <c r="Z74" s="41"/>
      <c r="AA74" s="43" t="s">
        <v>221</v>
      </c>
      <c r="AB74" s="43" t="s">
        <v>220</v>
      </c>
      <c r="AD74" s="65"/>
      <c r="AE74" s="65"/>
      <c r="AF74" s="65"/>
      <c r="AG74" s="65"/>
      <c r="AH74" s="65"/>
      <c r="AI74" s="65"/>
    </row>
    <row r="75" spans="2:50">
      <c r="B75" s="3" t="s">
        <v>247</v>
      </c>
      <c r="C75" s="3" t="s">
        <v>247</v>
      </c>
      <c r="D75" s="44">
        <v>42.549154790000003</v>
      </c>
      <c r="E75" s="44">
        <f>+('EEFF Consolidados'!E18+'EEFF Consolidados'!E163+'EEFF Consolidados'!E164+'EEFF Consolidados'!E165)/1000</f>
        <v>32.956000000000003</v>
      </c>
      <c r="F75" s="44">
        <f>+('EEFF Consolidados'!F18+'EEFF Consolidados'!F163+'EEFF Consolidados'!F164+'EEFF Consolidados'!F165)/1000</f>
        <v>24.504999999999999</v>
      </c>
      <c r="G75" s="44">
        <f>+('EEFF Consolidados'!G18+'EEFF Consolidados'!G163+'EEFF Consolidados'!G164+'EEFF Consolidados'!G165)/1000</f>
        <v>31.19</v>
      </c>
      <c r="H75" s="44">
        <f>+('EEFF Consolidados'!H18+'EEFF Consolidados'!H163+'EEFF Consolidados'!H164+'EEFF Consolidados'!H165)/1000</f>
        <v>32.841000000000001</v>
      </c>
      <c r="I75" s="44">
        <f>+('EEFF Consolidados'!I18+'EEFF Consolidados'!I163+'EEFF Consolidados'!I164+'EEFF Consolidados'!I165)/1000</f>
        <v>43.889000000000003</v>
      </c>
      <c r="J75" s="44">
        <f>+('EEFF Consolidados'!J18+'EEFF Consolidados'!J163+'EEFF Consolidados'!J164+'EEFF Consolidados'!J165)/1000</f>
        <v>50.500999999999998</v>
      </c>
      <c r="K75" s="44">
        <f>+('EEFF Consolidados'!K18+'EEFF Consolidados'!K163+'EEFF Consolidados'!K164+'EEFF Consolidados'!K165)/1000</f>
        <v>49.085999999999999</v>
      </c>
      <c r="L75" s="44">
        <f>+('EEFF Consolidados'!L18+'EEFF Consolidados'!L163+'EEFF Consolidados'!L164+'EEFF Consolidados'!L165)/1000</f>
        <v>58.097999999999999</v>
      </c>
      <c r="M75" s="44">
        <f>+('EEFF Consolidados'!M18+'EEFF Consolidados'!M163+'EEFF Consolidados'!M164+'EEFF Consolidados'!M165)/1000</f>
        <v>53.823</v>
      </c>
      <c r="N75" s="44">
        <f>+('EEFF Consolidados'!N18+'EEFF Consolidados'!N163+'EEFF Consolidados'!N164+'EEFF Consolidados'!N165)/1000</f>
        <v>55.47</v>
      </c>
      <c r="O75" s="44">
        <f>+('EEFF Consolidados'!O18+'EEFF Consolidados'!O163+'EEFF Consolidados'!O164+'EEFF Consolidados'!O165)/1000</f>
        <v>55.595999999999997</v>
      </c>
      <c r="P75" s="44">
        <f>+('EEFF Consolidados'!P18+'EEFF Consolidados'!P163+'EEFF Consolidados'!P164+'EEFF Consolidados'!P165)/1000</f>
        <v>53.095999999999997</v>
      </c>
      <c r="Q75" s="44">
        <f>+('EEFF Consolidados'!Q18+'EEFF Consolidados'!Q163+'EEFF Consolidados'!Q164+'EEFF Consolidados'!Q165)/1000</f>
        <v>55.545999999999999</v>
      </c>
      <c r="R75" s="44">
        <f>+('EEFF Consolidados'!R18+'EEFF Consolidados'!R163+'EEFF Consolidados'!R164+'EEFF Consolidados'!R165)/1000</f>
        <v>58.124000000000002</v>
      </c>
      <c r="S75" s="44">
        <f>+('EEFF Consolidados'!S18+'EEFF Consolidados'!S163+'EEFF Consolidados'!S164+'EEFF Consolidados'!S165)/1000</f>
        <v>59.999000000000002</v>
      </c>
      <c r="T75" s="44">
        <f>+('EEFF Consolidados'!T18+'EEFF Consolidados'!T163+'EEFF Consolidados'!T164+'EEFF Consolidados'!T165)/1000</f>
        <v>58.595999999999997</v>
      </c>
      <c r="U75" s="44">
        <f>+('EEFF Consolidados'!U18+'EEFF Consolidados'!U163+'EEFF Consolidados'!U164+'EEFF Consolidados'!U165)/1000</f>
        <v>61.216999999999999</v>
      </c>
      <c r="V75" s="44">
        <f>+('EEFF Consolidados'!V18+'EEFF Consolidados'!V163+'EEFF Consolidados'!V164+'EEFF Consolidados'!V165)/1000</f>
        <v>63.616</v>
      </c>
      <c r="W75" s="44">
        <f>+('EEFF Consolidados'!W18+'EEFF Consolidados'!W163+'EEFF Consolidados'!W164+'EEFF Consolidados'!W165)/1000</f>
        <v>64.165000000000006</v>
      </c>
      <c r="X75" s="44">
        <f>+('EEFF Consolidados'!X18+'EEFF Consolidados'!X163+'EEFF Consolidados'!X164+'EEFF Consolidados'!X165)/1000</f>
        <v>59.542999999999999</v>
      </c>
      <c r="Y75" s="44">
        <f>+('EEFF Consolidados'!Y18+'EEFF Consolidados'!Y163+'EEFF Consolidados'!Y164+'EEFF Consolidados'!Y165)/1000</f>
        <v>63.933999999999997</v>
      </c>
      <c r="AA75" s="45">
        <f t="shared" ref="AA75:AA86" si="26">+Y75/X75-1</f>
        <v>7.3745024604067622E-2</v>
      </c>
      <c r="AB75" s="45">
        <f t="shared" ref="AB75:AB86" si="27">+Y75/U75-1</f>
        <v>4.4383096198768346E-2</v>
      </c>
      <c r="AC75" s="58"/>
      <c r="AD75" s="65"/>
      <c r="AE75" s="65"/>
      <c r="AF75" s="65"/>
      <c r="AG75" s="65"/>
      <c r="AH75" s="65"/>
      <c r="AI75" s="65"/>
      <c r="AX75" s="58"/>
    </row>
    <row r="76" spans="2:50">
      <c r="B76" s="3" t="s">
        <v>269</v>
      </c>
      <c r="C76" s="3" t="s">
        <v>269</v>
      </c>
      <c r="D76" s="44">
        <v>170.91785812000001</v>
      </c>
      <c r="E76" s="44">
        <v>170.59288690000005</v>
      </c>
      <c r="F76" s="44">
        <v>162.56669991000001</v>
      </c>
      <c r="G76" s="44">
        <f t="shared" ref="G76:V76" si="28">+SUM(D75:G75)</f>
        <v>131.20015479</v>
      </c>
      <c r="H76" s="44">
        <f t="shared" si="28"/>
        <v>121.49199999999999</v>
      </c>
      <c r="I76" s="44">
        <f t="shared" si="28"/>
        <v>132.42500000000001</v>
      </c>
      <c r="J76" s="44">
        <f t="shared" si="28"/>
        <v>158.42100000000002</v>
      </c>
      <c r="K76" s="44">
        <f t="shared" si="28"/>
        <v>176.31700000000001</v>
      </c>
      <c r="L76" s="44">
        <f t="shared" si="28"/>
        <v>201.57400000000001</v>
      </c>
      <c r="M76" s="44">
        <f t="shared" si="28"/>
        <v>211.50800000000001</v>
      </c>
      <c r="N76" s="44">
        <f t="shared" si="28"/>
        <v>216.477</v>
      </c>
      <c r="O76" s="44">
        <f t="shared" si="28"/>
        <v>222.98699999999999</v>
      </c>
      <c r="P76" s="44">
        <f t="shared" si="28"/>
        <v>217.98500000000001</v>
      </c>
      <c r="Q76" s="44">
        <f t="shared" si="28"/>
        <v>219.708</v>
      </c>
      <c r="R76" s="44">
        <f t="shared" si="28"/>
        <v>222.36199999999999</v>
      </c>
      <c r="S76" s="44">
        <f t="shared" si="28"/>
        <v>226.76499999999999</v>
      </c>
      <c r="T76" s="44">
        <f t="shared" si="28"/>
        <v>232.26500000000001</v>
      </c>
      <c r="U76" s="44">
        <f t="shared" si="28"/>
        <v>237.93599999999998</v>
      </c>
      <c r="V76" s="44">
        <f t="shared" si="28"/>
        <v>243.428</v>
      </c>
      <c r="W76" s="44">
        <f>+SUM(T75:W75)</f>
        <v>247.59399999999999</v>
      </c>
      <c r="X76" s="44">
        <f>+SUM(U75:X75)</f>
        <v>248.541</v>
      </c>
      <c r="Y76" s="44">
        <f>+SUM(V75:Y75)</f>
        <v>251.25800000000001</v>
      </c>
      <c r="Z76" s="44"/>
      <c r="AA76" s="45">
        <f t="shared" si="26"/>
        <v>1.0931797972970392E-2</v>
      </c>
      <c r="AB76" s="45">
        <f t="shared" si="27"/>
        <v>5.5989846009010913E-2</v>
      </c>
      <c r="AD76" s="65"/>
      <c r="AE76" s="65"/>
      <c r="AF76" s="65"/>
      <c r="AG76" s="65"/>
      <c r="AH76" s="65"/>
      <c r="AI76" s="65"/>
      <c r="AX76" s="58"/>
    </row>
    <row r="77" spans="2:50">
      <c r="B77" s="3" t="s">
        <v>248</v>
      </c>
      <c r="C77" s="3" t="s">
        <v>256</v>
      </c>
      <c r="D77" s="44">
        <v>548.86548917858045</v>
      </c>
      <c r="E77" s="44">
        <v>581.22595429485955</v>
      </c>
      <c r="F77" s="44">
        <v>610.04572173672</v>
      </c>
      <c r="G77" s="44">
        <v>635.35143602243431</v>
      </c>
      <c r="H77" s="44">
        <v>597.30060822436803</v>
      </c>
      <c r="I77" s="44">
        <v>617.16092046758899</v>
      </c>
      <c r="J77" s="44">
        <v>672.16092046758899</v>
      </c>
      <c r="K77" s="44">
        <v>712.16092046758899</v>
      </c>
      <c r="L77" s="44">
        <v>761.7207387285805</v>
      </c>
      <c r="M77" s="44">
        <v>761.7207387285805</v>
      </c>
      <c r="N77" s="44">
        <v>806.7207387285805</v>
      </c>
      <c r="O77" s="44">
        <v>816.7207387285805</v>
      </c>
      <c r="P77" s="44">
        <v>791.72073873070337</v>
      </c>
      <c r="Q77" s="44">
        <v>811.72073873070337</v>
      </c>
      <c r="R77" s="44">
        <v>871.72073873070337</v>
      </c>
      <c r="S77" s="44">
        <v>899.72073873070337</v>
      </c>
      <c r="T77" s="44">
        <v>886.7207387285805</v>
      </c>
      <c r="U77" s="44">
        <v>901.7207387285805</v>
      </c>
      <c r="V77" s="44">
        <v>889.7207387285805</v>
      </c>
      <c r="W77" s="44">
        <v>951.7207387285805</v>
      </c>
      <c r="X77" s="44">
        <v>941.7207387285805</v>
      </c>
      <c r="Y77" s="44">
        <v>941.7207387285805</v>
      </c>
      <c r="AA77" s="45">
        <f t="shared" si="26"/>
        <v>0</v>
      </c>
      <c r="AB77" s="45">
        <f t="shared" si="27"/>
        <v>4.4359631848325476E-2</v>
      </c>
      <c r="AC77" s="90"/>
      <c r="AD77" s="65"/>
      <c r="AE77" s="65"/>
      <c r="AF77" s="65"/>
      <c r="AG77" s="65"/>
      <c r="AH77" s="65"/>
      <c r="AI77" s="65"/>
      <c r="AX77" s="58"/>
    </row>
    <row r="78" spans="2:50" hidden="1" outlineLevel="1">
      <c r="B78" s="38" t="s">
        <v>278</v>
      </c>
      <c r="C78" s="38" t="s">
        <v>280</v>
      </c>
      <c r="D78" s="55">
        <v>0</v>
      </c>
      <c r="E78" s="55">
        <v>32.360465116279073</v>
      </c>
      <c r="F78" s="55">
        <v>61.180232558139551</v>
      </c>
      <c r="G78" s="55">
        <v>32.485946843853839</v>
      </c>
      <c r="H78" s="55">
        <v>25.579869495787534</v>
      </c>
      <c r="I78" s="55">
        <v>35.44018173900858</v>
      </c>
      <c r="J78" s="55">
        <v>90.44018173900858</v>
      </c>
      <c r="K78" s="55">
        <v>50.44018173900858</v>
      </c>
      <c r="L78" s="55">
        <v>0</v>
      </c>
      <c r="M78" s="55">
        <v>0</v>
      </c>
      <c r="N78" s="55">
        <v>15.000000000000028</v>
      </c>
      <c r="O78" s="55">
        <v>25.000000000000057</v>
      </c>
      <c r="P78" s="55">
        <v>0</v>
      </c>
      <c r="Q78" s="55">
        <v>0</v>
      </c>
      <c r="R78" s="55">
        <v>0</v>
      </c>
      <c r="S78" s="55">
        <v>28</v>
      </c>
      <c r="T78" s="55">
        <v>15</v>
      </c>
      <c r="U78" s="55">
        <v>30</v>
      </c>
      <c r="V78" s="55">
        <v>28</v>
      </c>
      <c r="W78" s="55">
        <v>0</v>
      </c>
      <c r="X78" s="55">
        <v>0</v>
      </c>
      <c r="Y78" s="55">
        <v>0</v>
      </c>
      <c r="Z78" s="56"/>
      <c r="AA78" s="35" t="s">
        <v>209</v>
      </c>
      <c r="AB78" s="35" t="s">
        <v>209</v>
      </c>
      <c r="AD78" s="65"/>
      <c r="AE78" s="65"/>
      <c r="AF78" s="65"/>
      <c r="AG78" s="65"/>
      <c r="AH78" s="65"/>
      <c r="AI78" s="65"/>
      <c r="AX78" s="58"/>
    </row>
    <row r="79" spans="2:50" hidden="1" outlineLevel="1">
      <c r="B79" s="38" t="s">
        <v>279</v>
      </c>
      <c r="C79" s="38" t="s">
        <v>281</v>
      </c>
      <c r="D79" s="55">
        <v>548.86548917858045</v>
      </c>
      <c r="E79" s="55">
        <v>548.86548917858045</v>
      </c>
      <c r="F79" s="55">
        <v>548.86548917858033</v>
      </c>
      <c r="G79" s="55">
        <v>602.86548917858045</v>
      </c>
      <c r="H79" s="55">
        <v>571.7207387285805</v>
      </c>
      <c r="I79" s="55">
        <v>581.7207387285805</v>
      </c>
      <c r="J79" s="55">
        <v>581.7207387285805</v>
      </c>
      <c r="K79" s="55">
        <v>661.7207387285805</v>
      </c>
      <c r="L79" s="55">
        <v>761.7207387285805</v>
      </c>
      <c r="M79" s="55">
        <v>761.7207387285805</v>
      </c>
      <c r="N79" s="55">
        <v>791.7207387285805</v>
      </c>
      <c r="O79" s="55">
        <v>791.7207387285805</v>
      </c>
      <c r="P79" s="55">
        <f>+P77</f>
        <v>791.72073873070337</v>
      </c>
      <c r="Q79" s="55">
        <f>+Q77</f>
        <v>811.72073873070337</v>
      </c>
      <c r="R79" s="55">
        <f>+R77</f>
        <v>871.72073873070337</v>
      </c>
      <c r="S79" s="55">
        <v>872</v>
      </c>
      <c r="T79" s="55">
        <v>872</v>
      </c>
      <c r="U79" s="55">
        <v>872</v>
      </c>
      <c r="V79" s="55">
        <v>872</v>
      </c>
      <c r="W79" s="55">
        <v>952</v>
      </c>
      <c r="X79" s="55">
        <v>942</v>
      </c>
      <c r="Y79" s="55">
        <v>942</v>
      </c>
      <c r="Z79" s="56"/>
      <c r="AA79" s="45">
        <f t="shared" si="26"/>
        <v>0</v>
      </c>
      <c r="AB79" s="45">
        <f t="shared" si="27"/>
        <v>8.0275229357798183E-2</v>
      </c>
      <c r="AD79" s="65"/>
      <c r="AE79" s="65"/>
      <c r="AF79" s="65"/>
      <c r="AG79" s="65"/>
      <c r="AH79" s="65"/>
      <c r="AI79" s="65"/>
      <c r="AX79" s="58"/>
    </row>
    <row r="80" spans="2:50" collapsed="1">
      <c r="B80" s="3" t="s">
        <v>249</v>
      </c>
      <c r="C80" s="3" t="s">
        <v>257</v>
      </c>
      <c r="D80" s="44">
        <f>+D77-'EEFF Consolidados'!D64/1000</f>
        <v>537.0604891785805</v>
      </c>
      <c r="E80" s="44">
        <f>+E77-'EEFF Consolidados'!E64/1000</f>
        <v>547.45195429485955</v>
      </c>
      <c r="F80" s="44">
        <f>+F77-'EEFF Consolidados'!F64/1000</f>
        <v>541.48772173672</v>
      </c>
      <c r="G80" s="44">
        <f>+G77-'EEFF Consolidados'!G64/1000</f>
        <v>504.5204360224343</v>
      </c>
      <c r="H80" s="44">
        <f>+H77-'EEFF Consolidados'!H64/1000</f>
        <v>573.89560822436806</v>
      </c>
      <c r="I80" s="44">
        <f>+I77-'EEFF Consolidados'!I64/1000</f>
        <v>580.39792046758896</v>
      </c>
      <c r="J80" s="44">
        <f>+J77-'EEFF Consolidados'!J64/1000</f>
        <v>577.054920467589</v>
      </c>
      <c r="K80" s="44">
        <f>+K77-'EEFF Consolidados'!K64/1000</f>
        <v>656.70192046758893</v>
      </c>
      <c r="L80" s="44">
        <f>+L77-'EEFF Consolidados'!L64/1000</f>
        <v>674.38373872858051</v>
      </c>
      <c r="M80" s="44">
        <f>+M77-'EEFF Consolidados'!M64/1000</f>
        <v>747.14073872858046</v>
      </c>
      <c r="N80" s="59">
        <f>+N77-'EEFF Consolidados'!N64/1000</f>
        <v>760.02473872858047</v>
      </c>
      <c r="O80" s="44">
        <v>792.14075501858053</v>
      </c>
      <c r="P80" s="44">
        <v>751.98765985858051</v>
      </c>
      <c r="Q80" s="44">
        <v>736.65833883070331</v>
      </c>
      <c r="R80" s="44">
        <v>844.59224058070333</v>
      </c>
      <c r="S80" s="44">
        <v>871.50695816070333</v>
      </c>
      <c r="T80" s="44">
        <v>872.62653183858049</v>
      </c>
      <c r="U80" s="44">
        <v>890.07051902858052</v>
      </c>
      <c r="V80" s="44">
        <v>877.39850781858047</v>
      </c>
      <c r="W80" s="44">
        <v>936.01137322858051</v>
      </c>
      <c r="X80" s="44">
        <v>919.6981138085805</v>
      </c>
      <c r="Y80" s="44">
        <v>913.98130952858048</v>
      </c>
      <c r="AA80" s="45">
        <f t="shared" si="26"/>
        <v>-6.2159573822827552E-3</v>
      </c>
      <c r="AB80" s="45">
        <f t="shared" si="27"/>
        <v>2.6863928181888541E-2</v>
      </c>
      <c r="AD80" s="65"/>
      <c r="AE80" s="65"/>
      <c r="AF80" s="65"/>
      <c r="AG80" s="65"/>
      <c r="AH80" s="65"/>
      <c r="AI80" s="65"/>
      <c r="AX80" s="58"/>
    </row>
    <row r="81" spans="2:50">
      <c r="B81" s="3" t="s">
        <v>250</v>
      </c>
      <c r="C81" s="3" t="s">
        <v>250</v>
      </c>
      <c r="D81" s="44">
        <v>29</v>
      </c>
      <c r="E81" s="44">
        <v>29</v>
      </c>
      <c r="F81" s="44">
        <v>29</v>
      </c>
      <c r="G81" s="44">
        <v>29</v>
      </c>
      <c r="H81" s="44">
        <v>29</v>
      </c>
      <c r="I81" s="44">
        <v>29</v>
      </c>
      <c r="J81" s="44">
        <v>29</v>
      </c>
      <c r="K81" s="44">
        <v>29</v>
      </c>
      <c r="L81" s="44">
        <v>29</v>
      </c>
      <c r="M81" s="44">
        <v>29</v>
      </c>
      <c r="N81" s="44">
        <v>35</v>
      </c>
      <c r="O81" s="44">
        <v>32</v>
      </c>
      <c r="P81" s="44">
        <v>42</v>
      </c>
      <c r="Q81" s="44">
        <v>38.911000000000001</v>
      </c>
      <c r="R81" s="44">
        <v>19.950378039999709</v>
      </c>
      <c r="S81" s="44">
        <v>26.311621960000302</v>
      </c>
      <c r="T81" s="44">
        <v>29.350000079999838</v>
      </c>
      <c r="U81" s="44">
        <v>22.252298770000461</v>
      </c>
      <c r="V81" s="44">
        <v>29.045598599999163</v>
      </c>
      <c r="W81" s="44">
        <v>32.776826560000018</v>
      </c>
      <c r="X81" s="44">
        <v>30.821379160000195</v>
      </c>
      <c r="Y81" s="59">
        <v>23.221785220000115</v>
      </c>
      <c r="AA81" s="45">
        <f t="shared" si="26"/>
        <v>-0.24656891246004942</v>
      </c>
      <c r="AB81" s="45">
        <f t="shared" si="27"/>
        <v>4.3567923477041859E-2</v>
      </c>
      <c r="AD81" s="65"/>
      <c r="AE81" s="65"/>
      <c r="AF81" s="65"/>
      <c r="AG81" s="65"/>
      <c r="AH81" s="65"/>
      <c r="AI81" s="65"/>
      <c r="AX81" s="58"/>
    </row>
    <row r="82" spans="2:50">
      <c r="B82" s="3" t="s">
        <v>277</v>
      </c>
      <c r="C82" s="3" t="s">
        <v>277</v>
      </c>
      <c r="D82" s="44">
        <v>120.26058845000024</v>
      </c>
      <c r="E82" s="44">
        <v>124.63280432000012</v>
      </c>
      <c r="F82" s="44">
        <v>95.571644140000203</v>
      </c>
      <c r="G82" s="44">
        <v>76.789042740000198</v>
      </c>
      <c r="H82" s="44">
        <v>70.770402309999966</v>
      </c>
      <c r="I82" s="44">
        <v>75.179995009999971</v>
      </c>
      <c r="J82" s="44">
        <v>104.43084852999981</v>
      </c>
      <c r="K82" s="44">
        <v>122.29586028999984</v>
      </c>
      <c r="L82" s="44">
        <v>149.90141612999975</v>
      </c>
      <c r="M82" s="44">
        <v>156.23856820000009</v>
      </c>
      <c r="N82" s="44">
        <v>166.24313579999992</v>
      </c>
      <c r="O82" s="44">
        <v>168.89106506999988</v>
      </c>
      <c r="P82" s="44">
        <v>167.50344788999953</v>
      </c>
      <c r="Q82" s="44">
        <v>170.15490066999914</v>
      </c>
      <c r="R82" s="44">
        <v>147.60545240999906</v>
      </c>
      <c r="S82" s="44">
        <v>134.7501001599995</v>
      </c>
      <c r="T82" s="44">
        <v>114.52300007999985</v>
      </c>
      <c r="U82" s="44">
        <v>97.86429885000031</v>
      </c>
      <c r="V82" s="44">
        <v>106.95951940999976</v>
      </c>
      <c r="W82" s="44">
        <v>113.42472400999947</v>
      </c>
      <c r="X82" s="44">
        <v>114.89610308999984</v>
      </c>
      <c r="Y82" s="44">
        <v>115.86558953999949</v>
      </c>
      <c r="AA82" s="45">
        <f t="shared" si="26"/>
        <v>8.4379402253551561E-3</v>
      </c>
      <c r="AB82" s="45">
        <f t="shared" si="27"/>
        <v>0.18394134430565257</v>
      </c>
      <c r="AD82" s="65"/>
      <c r="AE82" s="65"/>
      <c r="AF82" s="65"/>
      <c r="AG82" s="65"/>
      <c r="AH82" s="65"/>
      <c r="AI82" s="65"/>
      <c r="AX82" s="58"/>
    </row>
    <row r="83" spans="2:50">
      <c r="B83" s="3" t="s">
        <v>274</v>
      </c>
      <c r="C83" s="3" t="s">
        <v>274</v>
      </c>
      <c r="D83" s="44">
        <v>29.140798060000002</v>
      </c>
      <c r="E83" s="44">
        <f>+('EEFF Consolidados'!E133+'EEFF Consolidados'!E135)/1000</f>
        <v>102.017</v>
      </c>
      <c r="F83" s="44">
        <f>+('EEFF Consolidados'!F133+'EEFF Consolidados'!F135-'EEFF Consolidados'!E133-'EEFF Consolidados'!E135)/1000</f>
        <v>-61.758000000000003</v>
      </c>
      <c r="G83" s="44">
        <f>+('EEFF Consolidados'!G133+'EEFF Consolidados'!G135-'EEFF Consolidados'!F133-'EEFF Consolidados'!F135)/1000</f>
        <v>63.19</v>
      </c>
      <c r="H83" s="44">
        <f>+('EEFF Consolidados'!H133+'EEFF Consolidados'!H135-'EEFF Consolidados'!G133-'EEFF Consolidados'!G135)/1000</f>
        <v>47.552</v>
      </c>
      <c r="I83" s="44">
        <f>+('EEFF Consolidados'!I133+'EEFF Consolidados'!I135)/1000</f>
        <v>35.976999999999997</v>
      </c>
      <c r="J83" s="44">
        <f>+('EEFF Consolidados'!J133+'EEFF Consolidados'!J135-'EEFF Consolidados'!I133-'EEFF Consolidados'!I135)/1000</f>
        <v>35.515999999999998</v>
      </c>
      <c r="K83" s="44">
        <f>+('EEFF Consolidados'!K133+'EEFF Consolidados'!K135-'EEFF Consolidados'!J133-'EEFF Consolidados'!J135)/1000</f>
        <v>34.244999999999997</v>
      </c>
      <c r="L83" s="44">
        <f>+('EEFF Consolidados'!L133+'EEFF Consolidados'!L135-'EEFF Consolidados'!K133-'EEFF Consolidados'!K135)/1000</f>
        <v>39.384999999999998</v>
      </c>
      <c r="M83" s="44">
        <f>+('EEFF Consolidados'!M133+'EEFF Consolidados'!M135)/1000</f>
        <v>30.513999999999999</v>
      </c>
      <c r="N83" s="44">
        <f>+('EEFF Consolidados'!N133+'EEFF Consolidados'!N135-'EEFF Consolidados'!M133-'EEFF Consolidados'!M135)/1000</f>
        <v>32.252000000000002</v>
      </c>
      <c r="O83" s="44">
        <f>+('EEFF Consolidados'!O133+'EEFF Consolidados'!O135-'EEFF Consolidados'!N133-'EEFF Consolidados'!N135)/1000</f>
        <v>41.387</v>
      </c>
      <c r="P83" s="44">
        <f>+('EEFF Consolidados'!P133+'EEFF Consolidados'!P135-'EEFF Consolidados'!O133-'EEFF Consolidados'!O135)/1000</f>
        <v>86.322999999999993</v>
      </c>
      <c r="Q83" s="44">
        <f>+('EEFF Consolidados'!Q133+'EEFF Consolidados'!Q135)/1000</f>
        <v>44.212000000000003</v>
      </c>
      <c r="R83" s="44">
        <f>+('EEFF Consolidados'!R133+'EEFF Consolidados'!R135-'EEFF Consolidados'!Q133-'EEFF Consolidados'!Q135)/1000</f>
        <v>28.085000000000001</v>
      </c>
      <c r="S83" s="44">
        <f>+('EEFF Consolidados'!S133+'EEFF Consolidados'!S135-'EEFF Consolidados'!R133-'EEFF Consolidados'!R135)/1000</f>
        <v>24.132000000000001</v>
      </c>
      <c r="T83" s="44">
        <f>+('EEFF Consolidados'!T133+'EEFF Consolidados'!T135-'EEFF Consolidados'!S133-'EEFF Consolidados'!S135)/1000</f>
        <v>41.271999999999998</v>
      </c>
      <c r="U83" s="44">
        <f>+('EEFF Consolidados'!U133+'EEFF Consolidados'!U135)/1000</f>
        <v>37.259</v>
      </c>
      <c r="V83" s="44">
        <f>+('EEFF Consolidados'!V133+'EEFF Consolidados'!V135-'EEFF Consolidados'!U133-'EEFF Consolidados'!U135)/1000</f>
        <v>49.363999999999997</v>
      </c>
      <c r="W83" s="44">
        <f>+('EEFF Consolidados'!W133+'EEFF Consolidados'!W135-'EEFF Consolidados'!V133-'EEFF Consolidados'!V135)/1000</f>
        <v>65.655000000000001</v>
      </c>
      <c r="X83" s="44">
        <f>+('EEFF Consolidados'!X133+'EEFF Consolidados'!X135-'EEFF Consolidados'!W133-'EEFF Consolidados'!W135)/1000</f>
        <v>62.311999999999998</v>
      </c>
      <c r="Y83" s="44">
        <f>+('EEFF Consolidados'!Y133+'EEFF Consolidados'!Y135)/1000</f>
        <v>44.524000000000001</v>
      </c>
      <c r="AA83" s="45">
        <f t="shared" si="26"/>
        <v>-0.28546668378482476</v>
      </c>
      <c r="AB83" s="45">
        <f t="shared" si="27"/>
        <v>0.19498644622775707</v>
      </c>
      <c r="AD83" s="65"/>
      <c r="AE83" s="65"/>
      <c r="AF83" s="65"/>
      <c r="AG83" s="65"/>
      <c r="AH83" s="65"/>
      <c r="AI83" s="65"/>
      <c r="AX83" s="58"/>
    </row>
    <row r="84" spans="2:50">
      <c r="B84" s="3" t="s">
        <v>266</v>
      </c>
      <c r="C84" s="3" t="s">
        <v>266</v>
      </c>
      <c r="D84" s="44">
        <v>114.09617311000004</v>
      </c>
      <c r="E84" s="44">
        <v>113.85327361000003</v>
      </c>
      <c r="F84" s="44">
        <v>109.31138749000003</v>
      </c>
      <c r="G84" s="44">
        <v>105.39393275000002</v>
      </c>
      <c r="H84" s="44">
        <v>104.07750541999999</v>
      </c>
      <c r="I84" s="44">
        <v>104.77698972000002</v>
      </c>
      <c r="J84" s="44">
        <v>116.72647479999999</v>
      </c>
      <c r="K84" s="44">
        <v>123.06270227</v>
      </c>
      <c r="L84" s="44">
        <v>133.04626236000001</v>
      </c>
      <c r="M84" s="44">
        <f t="shared" ref="M84:V84" si="29">+SUM(J83:M83)</f>
        <v>139.66</v>
      </c>
      <c r="N84" s="44">
        <f t="shared" si="29"/>
        <v>136.39599999999999</v>
      </c>
      <c r="O84" s="44">
        <f t="shared" si="29"/>
        <v>143.53800000000001</v>
      </c>
      <c r="P84" s="44">
        <f t="shared" si="29"/>
        <v>190.476</v>
      </c>
      <c r="Q84" s="44">
        <f t="shared" si="29"/>
        <v>204.17399999999998</v>
      </c>
      <c r="R84" s="44">
        <f t="shared" si="29"/>
        <v>200.00700000000001</v>
      </c>
      <c r="S84" s="44">
        <f t="shared" si="29"/>
        <v>182.75200000000001</v>
      </c>
      <c r="T84" s="44">
        <f t="shared" si="29"/>
        <v>137.70099999999999</v>
      </c>
      <c r="U84" s="44">
        <f t="shared" si="29"/>
        <v>130.74799999999999</v>
      </c>
      <c r="V84" s="44">
        <f t="shared" si="29"/>
        <v>152.02699999999999</v>
      </c>
      <c r="W84" s="44">
        <f>+SUM(T83:W83)</f>
        <v>193.55</v>
      </c>
      <c r="X84" s="44">
        <f>+SUM(U83:X83)</f>
        <v>214.58999999999997</v>
      </c>
      <c r="Y84" s="44">
        <f>+SUM(V83:Y83)</f>
        <v>221.85500000000002</v>
      </c>
      <c r="AA84" s="45">
        <f t="shared" si="26"/>
        <v>3.3855258865744142E-2</v>
      </c>
      <c r="AB84" s="45">
        <f t="shared" si="27"/>
        <v>0.69681371799186254</v>
      </c>
      <c r="AD84" s="65"/>
      <c r="AE84" s="65"/>
      <c r="AF84" s="65"/>
      <c r="AG84" s="65"/>
      <c r="AH84" s="65"/>
      <c r="AI84" s="65"/>
      <c r="AX84" s="58"/>
    </row>
    <row r="85" spans="2:50">
      <c r="B85" s="3" t="s">
        <v>275</v>
      </c>
      <c r="C85" s="3" t="s">
        <v>276</v>
      </c>
      <c r="D85" s="44">
        <v>5.5270696199999989</v>
      </c>
      <c r="E85" s="44">
        <v>5.5915367100000006</v>
      </c>
      <c r="F85" s="44">
        <v>6.2761445799999995</v>
      </c>
      <c r="G85" s="44">
        <v>5.6902130899999994</v>
      </c>
      <c r="H85" s="44">
        <v>5.8308211900000009</v>
      </c>
      <c r="I85" s="44">
        <v>5.708875889999999</v>
      </c>
      <c r="J85" s="44">
        <v>5.26321423</v>
      </c>
      <c r="K85" s="44">
        <v>5.4199845999999994</v>
      </c>
      <c r="L85" s="44">
        <v>5.6918006200000004</v>
      </c>
      <c r="M85" s="44">
        <v>6.7283240499999994</v>
      </c>
      <c r="N85" s="44">
        <v>6.8252411400000002</v>
      </c>
      <c r="O85" s="44">
        <v>8.9010431525759994</v>
      </c>
      <c r="P85" s="44">
        <v>8.7544281262935808</v>
      </c>
      <c r="Q85" s="44">
        <v>7.2088357278338551</v>
      </c>
      <c r="R85" s="44">
        <v>7.4626184700000016</v>
      </c>
      <c r="S85" s="44">
        <v>8.0830455800000003</v>
      </c>
      <c r="T85" s="44">
        <v>7.3719532039999995</v>
      </c>
      <c r="U85" s="44">
        <v>8.5439471800000018</v>
      </c>
      <c r="V85" s="44">
        <v>8.7592160200000002</v>
      </c>
      <c r="W85" s="44">
        <v>9.3182156299999992</v>
      </c>
      <c r="X85" s="44">
        <v>10.044808173</v>
      </c>
      <c r="Y85" s="44">
        <v>10.122004390000001</v>
      </c>
      <c r="AA85" s="45">
        <f t="shared" si="26"/>
        <v>7.6851857865738449E-3</v>
      </c>
      <c r="AB85" s="45">
        <f t="shared" si="27"/>
        <v>0.18469884899265021</v>
      </c>
      <c r="AD85" s="65"/>
      <c r="AE85" s="65"/>
      <c r="AF85" s="65"/>
      <c r="AG85" s="65"/>
      <c r="AH85" s="65"/>
      <c r="AI85" s="65"/>
      <c r="AX85" s="58"/>
    </row>
    <row r="86" spans="2:50">
      <c r="B86" s="3" t="s">
        <v>267</v>
      </c>
      <c r="C86" s="3" t="s">
        <v>268</v>
      </c>
      <c r="D86" s="44">
        <v>20.453512489999998</v>
      </c>
      <c r="E86" s="44">
        <v>21.261282790000003</v>
      </c>
      <c r="F86" s="44">
        <v>22.506451190000003</v>
      </c>
      <c r="G86" s="44">
        <v>23.084963999999996</v>
      </c>
      <c r="H86" s="44">
        <v>23.388715569999995</v>
      </c>
      <c r="I86" s="44">
        <v>23.506054750000001</v>
      </c>
      <c r="J86" s="44">
        <v>22.493124399999999</v>
      </c>
      <c r="K86" s="44">
        <v>22.222895909999998</v>
      </c>
      <c r="L86" s="44">
        <v>22.083875339999995</v>
      </c>
      <c r="M86" s="44">
        <v>23.103323499999998</v>
      </c>
      <c r="N86" s="44">
        <v>24.665350409999999</v>
      </c>
      <c r="O86" s="44">
        <v>28.146408962575997</v>
      </c>
      <c r="P86" s="44">
        <v>31.209036468869584</v>
      </c>
      <c r="Q86" s="44">
        <v>31.689548146703434</v>
      </c>
      <c r="R86" s="44">
        <v>32.32692547670343</v>
      </c>
      <c r="S86" s="44">
        <v>31.508927904127439</v>
      </c>
      <c r="T86" s="44">
        <v>30.126452981833857</v>
      </c>
      <c r="U86" s="44">
        <v>31.461564434000003</v>
      </c>
      <c r="V86" s="44">
        <v>32.758161983999997</v>
      </c>
      <c r="W86" s="44">
        <v>33.993332033999998</v>
      </c>
      <c r="X86" s="44">
        <v>36.666187002999997</v>
      </c>
      <c r="Y86" s="44">
        <v>38.244244212999988</v>
      </c>
      <c r="AA86" s="45">
        <f t="shared" si="26"/>
        <v>4.3038486927230224E-2</v>
      </c>
      <c r="AB86" s="45">
        <f t="shared" si="27"/>
        <v>0.21558622087050616</v>
      </c>
      <c r="AD86" s="65"/>
      <c r="AE86" s="65"/>
      <c r="AF86" s="65"/>
      <c r="AG86" s="65"/>
      <c r="AH86" s="65"/>
      <c r="AI86" s="65"/>
      <c r="AX86" s="58"/>
    </row>
    <row r="87" spans="2:50">
      <c r="B87" s="3"/>
      <c r="C87" s="3"/>
      <c r="AD87" s="65"/>
      <c r="AE87" s="65"/>
      <c r="AF87" s="65"/>
      <c r="AG87" s="65"/>
      <c r="AH87" s="65"/>
      <c r="AI87" s="65"/>
    </row>
    <row r="88" spans="2:50">
      <c r="B88" s="3" t="s">
        <v>251</v>
      </c>
      <c r="C88" s="3" t="s">
        <v>258</v>
      </c>
      <c r="D88" s="35">
        <f t="shared" ref="D88:K88" si="30">+D75/D61</f>
        <v>0.50252358818439868</v>
      </c>
      <c r="E88" s="35">
        <f t="shared" si="30"/>
        <v>0.47007944644325322</v>
      </c>
      <c r="F88" s="35">
        <f t="shared" si="30"/>
        <v>0.52890628543235729</v>
      </c>
      <c r="G88" s="35">
        <f t="shared" si="30"/>
        <v>0.52179874029459417</v>
      </c>
      <c r="H88" s="35">
        <f t="shared" si="30"/>
        <v>0.44529254845536231</v>
      </c>
      <c r="I88" s="35">
        <f t="shared" si="30"/>
        <v>0.60533963275169289</v>
      </c>
      <c r="J88" s="35">
        <f t="shared" si="30"/>
        <v>0.64094864629575232</v>
      </c>
      <c r="K88" s="35">
        <f t="shared" si="30"/>
        <v>0.62025128551959585</v>
      </c>
      <c r="L88" s="35">
        <f>+L75/L61</f>
        <v>0.58683068159112184</v>
      </c>
      <c r="M88" s="35">
        <f>+M75/M61</f>
        <v>0.59733613076509817</v>
      </c>
      <c r="N88" s="35">
        <f>+N75/N61</f>
        <v>0.59732600427126192</v>
      </c>
      <c r="O88" s="35">
        <f>+O75/O61</f>
        <v>0.62083617756084974</v>
      </c>
      <c r="P88" s="35">
        <v>0.64441944614734625</v>
      </c>
      <c r="Q88" s="35">
        <f t="shared" ref="Q88:V88" si="31">+Q75/Q61</f>
        <v>0.60491819030188998</v>
      </c>
      <c r="R88" s="35">
        <f t="shared" si="31"/>
        <v>0.64754277993871323</v>
      </c>
      <c r="S88" s="35">
        <f t="shared" si="31"/>
        <v>0.60081424558796992</v>
      </c>
      <c r="T88" s="35">
        <f>+T75/T61</f>
        <v>0.53551740916662727</v>
      </c>
      <c r="U88" s="35">
        <f t="shared" si="31"/>
        <v>0.64274747580056302</v>
      </c>
      <c r="V88" s="35">
        <f t="shared" si="31"/>
        <v>0.66747326674218599</v>
      </c>
      <c r="W88" s="35">
        <f>+W75/W61</f>
        <v>0.63473738778131139</v>
      </c>
      <c r="X88" s="35">
        <f>+X75/X61</f>
        <v>0.60313922930767583</v>
      </c>
      <c r="Y88" s="35">
        <f>+Y75/Y61</f>
        <v>0.65004423314410575</v>
      </c>
      <c r="AA88" s="35" t="s">
        <v>209</v>
      </c>
      <c r="AB88" s="35" t="s">
        <v>209</v>
      </c>
      <c r="AD88" s="65"/>
      <c r="AE88" s="65"/>
      <c r="AF88" s="65"/>
      <c r="AG88" s="65"/>
      <c r="AH88" s="65"/>
      <c r="AI88" s="65"/>
      <c r="AX88" s="58"/>
    </row>
    <row r="89" spans="2:50">
      <c r="B89" s="3" t="s">
        <v>252</v>
      </c>
      <c r="C89" s="3" t="s">
        <v>259</v>
      </c>
      <c r="D89" s="36">
        <f t="shared" ref="D89:K89" si="32">+D77/D76</f>
        <v>3.2112822803643288</v>
      </c>
      <c r="E89" s="36">
        <f t="shared" si="32"/>
        <v>3.4070937238758892</v>
      </c>
      <c r="F89" s="36">
        <f t="shared" si="32"/>
        <v>3.7525872277314654</v>
      </c>
      <c r="G89" s="36">
        <f t="shared" si="32"/>
        <v>4.8426119392875933</v>
      </c>
      <c r="H89" s="36">
        <f t="shared" si="32"/>
        <v>4.9163781008162522</v>
      </c>
      <c r="I89" s="36">
        <f t="shared" si="32"/>
        <v>4.6604562617903635</v>
      </c>
      <c r="J89" s="36">
        <f t="shared" si="32"/>
        <v>4.2428776517481195</v>
      </c>
      <c r="K89" s="36">
        <f t="shared" si="32"/>
        <v>4.0390939073803942</v>
      </c>
      <c r="L89" s="36">
        <f>+L77/L76</f>
        <v>3.7788640336977015</v>
      </c>
      <c r="M89" s="36">
        <f>+M77/M76</f>
        <v>3.601380272748929</v>
      </c>
      <c r="N89" s="36">
        <f>+N77/N76</f>
        <v>3.7265886848421794</v>
      </c>
      <c r="O89" s="36">
        <f>+O77/O76</f>
        <v>3.6626383543820067</v>
      </c>
      <c r="P89" s="36">
        <v>3.5183688878057029</v>
      </c>
      <c r="Q89" s="36">
        <f t="shared" ref="Q89:V89" si="33">+Q77/Q76</f>
        <v>3.6945433881820571</v>
      </c>
      <c r="R89" s="36">
        <f t="shared" si="33"/>
        <v>3.9202774697596863</v>
      </c>
      <c r="S89" s="36">
        <f t="shared" si="33"/>
        <v>3.9676349468864394</v>
      </c>
      <c r="T89" s="36">
        <f t="shared" si="33"/>
        <v>3.8177114017548077</v>
      </c>
      <c r="U89" s="36">
        <f t="shared" si="33"/>
        <v>3.7897616952818431</v>
      </c>
      <c r="V89" s="36">
        <f t="shared" si="33"/>
        <v>3.6549646660555912</v>
      </c>
      <c r="W89" s="36">
        <f>+W77/W76</f>
        <v>3.8438764215957595</v>
      </c>
      <c r="X89" s="36">
        <f>+X77/X76</f>
        <v>3.7889955328439995</v>
      </c>
      <c r="Y89" s="36">
        <f>+Y77/Y76</f>
        <v>3.748022903663089</v>
      </c>
      <c r="AA89" s="35" t="s">
        <v>209</v>
      </c>
      <c r="AB89" s="35" t="s">
        <v>209</v>
      </c>
      <c r="AD89" s="65"/>
      <c r="AE89" s="65"/>
      <c r="AF89" s="65"/>
      <c r="AG89" s="65"/>
      <c r="AH89" s="65"/>
      <c r="AI89" s="65"/>
      <c r="AX89" s="58"/>
    </row>
    <row r="90" spans="2:50">
      <c r="B90" s="3" t="s">
        <v>253</v>
      </c>
      <c r="C90" s="3" t="s">
        <v>260</v>
      </c>
      <c r="D90" s="36">
        <f t="shared" ref="D90:K90" si="34">+D80/D76</f>
        <v>3.1422140148837743</v>
      </c>
      <c r="E90" s="36">
        <f t="shared" si="34"/>
        <v>3.2091136051632136</v>
      </c>
      <c r="F90" s="36">
        <f t="shared" si="34"/>
        <v>3.330864943660035</v>
      </c>
      <c r="G90" s="36">
        <f t="shared" si="34"/>
        <v>3.8454256157698419</v>
      </c>
      <c r="H90" s="36">
        <f t="shared" si="34"/>
        <v>4.7237316714217243</v>
      </c>
      <c r="I90" s="36">
        <f t="shared" si="34"/>
        <v>4.3828425181618949</v>
      </c>
      <c r="J90" s="36">
        <f t="shared" si="34"/>
        <v>3.6425405752241744</v>
      </c>
      <c r="K90" s="36">
        <f t="shared" si="34"/>
        <v>3.7245524848289668</v>
      </c>
      <c r="L90" s="36">
        <f>+L80/L76</f>
        <v>3.345588908929626</v>
      </c>
      <c r="M90" s="36">
        <f>+M80/M76</f>
        <v>3.5324467099522496</v>
      </c>
      <c r="N90" s="36">
        <f>+N80/N76</f>
        <v>3.5108798566525796</v>
      </c>
      <c r="O90" s="36">
        <f>+O80/O76</f>
        <v>3.5524077861874486</v>
      </c>
      <c r="P90" s="36">
        <v>3.3417969961341076</v>
      </c>
      <c r="Q90" s="36">
        <f t="shared" ref="Q90:V90" si="35">+Q80/Q76</f>
        <v>3.3528972037008362</v>
      </c>
      <c r="R90" s="36">
        <f t="shared" si="35"/>
        <v>3.7982759670299031</v>
      </c>
      <c r="S90" s="36">
        <f t="shared" si="35"/>
        <v>3.8432163612581456</v>
      </c>
      <c r="T90" s="36">
        <f t="shared" si="35"/>
        <v>3.7570298229977848</v>
      </c>
      <c r="U90" s="36">
        <f t="shared" si="35"/>
        <v>3.7407980256395863</v>
      </c>
      <c r="V90" s="36">
        <f t="shared" si="35"/>
        <v>3.6043450540553286</v>
      </c>
      <c r="W90" s="36">
        <f>+W80/W76</f>
        <v>3.7804283352124064</v>
      </c>
      <c r="X90" s="36">
        <f>+X80/X76</f>
        <v>3.700387919130367</v>
      </c>
      <c r="Y90" s="36">
        <f>+Y80/Y76</f>
        <v>3.6376207305979529</v>
      </c>
      <c r="AA90" s="35" t="s">
        <v>209</v>
      </c>
      <c r="AB90" s="35" t="s">
        <v>209</v>
      </c>
      <c r="AD90" s="65"/>
      <c r="AE90" s="65"/>
      <c r="AF90" s="65"/>
      <c r="AG90" s="65"/>
      <c r="AH90" s="65"/>
      <c r="AI90" s="65"/>
      <c r="AX90" s="58"/>
    </row>
    <row r="91" spans="2:50">
      <c r="B91" s="3" t="s">
        <v>254</v>
      </c>
      <c r="C91" s="3" t="s">
        <v>261</v>
      </c>
      <c r="D91" s="35">
        <f t="shared" ref="D91:K91" si="36">+D84/D77</f>
        <v>0.20787638384908069</v>
      </c>
      <c r="E91" s="35">
        <f t="shared" si="36"/>
        <v>0.19588470330463179</v>
      </c>
      <c r="F91" s="35">
        <f t="shared" si="36"/>
        <v>0.17918556527009954</v>
      </c>
      <c r="G91" s="35">
        <f t="shared" si="36"/>
        <v>0.16588289059329134</v>
      </c>
      <c r="H91" s="35">
        <f t="shared" si="36"/>
        <v>0.17424644138467821</v>
      </c>
      <c r="I91" s="35">
        <f t="shared" si="36"/>
        <v>0.16977256051892631</v>
      </c>
      <c r="J91" s="35">
        <f t="shared" si="36"/>
        <v>0.17365852617376085</v>
      </c>
      <c r="K91" s="35">
        <f t="shared" si="36"/>
        <v>0.17280181870861402</v>
      </c>
      <c r="L91" s="35">
        <f>+L84/L77</f>
        <v>0.17466540635623631</v>
      </c>
      <c r="M91" s="35">
        <f>+M84/M77</f>
        <v>0.18334803412745759</v>
      </c>
      <c r="N91" s="35">
        <f>+N84/N77</f>
        <v>0.16907461709111973</v>
      </c>
      <c r="O91" s="35">
        <f>+O84/O77</f>
        <v>0.17574917985240701</v>
      </c>
      <c r="P91" s="35">
        <v>0.18362300547218244</v>
      </c>
      <c r="Q91" s="35">
        <f t="shared" ref="Q91:V91" si="37">+Q84/Q77</f>
        <v>0.251532319254611</v>
      </c>
      <c r="R91" s="35">
        <f t="shared" si="37"/>
        <v>0.22943930448554722</v>
      </c>
      <c r="S91" s="35">
        <f t="shared" si="37"/>
        <v>0.2031208041928883</v>
      </c>
      <c r="T91" s="35">
        <f t="shared" si="37"/>
        <v>0.15529240942017641</v>
      </c>
      <c r="U91" s="35">
        <f t="shared" si="37"/>
        <v>0.14499832862262177</v>
      </c>
      <c r="V91" s="35">
        <f t="shared" si="37"/>
        <v>0.17087046910612427</v>
      </c>
      <c r="W91" s="35">
        <f>+W84/W77</f>
        <v>0.20336847997929167</v>
      </c>
      <c r="X91" s="35">
        <f>+X84/X77</f>
        <v>0.22787010116153805</v>
      </c>
      <c r="Y91" s="35">
        <f>+Y84/Y77</f>
        <v>0.23558470242412521</v>
      </c>
      <c r="AA91" s="35" t="s">
        <v>209</v>
      </c>
      <c r="AB91" s="35" t="s">
        <v>209</v>
      </c>
      <c r="AD91" s="65"/>
      <c r="AE91" s="65"/>
      <c r="AF91" s="65"/>
      <c r="AG91" s="65"/>
      <c r="AH91" s="65"/>
      <c r="AI91" s="65"/>
      <c r="AX91" s="58"/>
    </row>
    <row r="92" spans="2:50">
      <c r="B92" s="3" t="s">
        <v>255</v>
      </c>
      <c r="C92" s="3" t="s">
        <v>262</v>
      </c>
      <c r="D92" s="36">
        <f t="shared" ref="D92:K92" si="38">+D76/D86</f>
        <v>8.3564061773528664</v>
      </c>
      <c r="E92" s="36">
        <f t="shared" si="38"/>
        <v>8.0236403694435801</v>
      </c>
      <c r="F92" s="36">
        <f t="shared" si="38"/>
        <v>7.2231156541565795</v>
      </c>
      <c r="G92" s="36">
        <f t="shared" si="38"/>
        <v>5.6833597310353188</v>
      </c>
      <c r="H92" s="36">
        <f t="shared" si="38"/>
        <v>5.1944707966706023</v>
      </c>
      <c r="I92" s="36">
        <f t="shared" si="38"/>
        <v>5.6336548777927105</v>
      </c>
      <c r="J92" s="36">
        <f t="shared" si="38"/>
        <v>7.0430855750746675</v>
      </c>
      <c r="K92" s="36">
        <f t="shared" si="38"/>
        <v>7.9340244725107931</v>
      </c>
      <c r="L92" s="36">
        <f>+L76/L86</f>
        <v>9.1276552188688473</v>
      </c>
      <c r="M92" s="36">
        <f>+M76/M86</f>
        <v>9.15487332374496</v>
      </c>
      <c r="N92" s="36">
        <f>+N76/N86</f>
        <v>8.7765629274106889</v>
      </c>
      <c r="O92" s="36">
        <f>+O76/O86</f>
        <v>7.9223960788919028</v>
      </c>
      <c r="P92" s="36">
        <v>7.2102494296629924</v>
      </c>
      <c r="Q92" s="36">
        <f t="shared" ref="Q92:V92" si="39">+Q76/Q86</f>
        <v>6.9331376699625027</v>
      </c>
      <c r="R92" s="36">
        <f t="shared" si="39"/>
        <v>6.87853845427541</v>
      </c>
      <c r="S92" s="36">
        <f t="shared" si="39"/>
        <v>7.1968491181286884</v>
      </c>
      <c r="T92" s="36">
        <f t="shared" si="39"/>
        <v>7.7096696428236999</v>
      </c>
      <c r="U92" s="36">
        <f t="shared" si="39"/>
        <v>7.562751702927601</v>
      </c>
      <c r="V92" s="36">
        <f t="shared" si="39"/>
        <v>7.4310640541705926</v>
      </c>
      <c r="W92" s="36">
        <f>+W76/W86</f>
        <v>7.2836049067610507</v>
      </c>
      <c r="X92" s="36">
        <f>+X76/X86</f>
        <v>6.7784795833737652</v>
      </c>
      <c r="Y92" s="36">
        <f>+Y76/Y86</f>
        <v>6.5698252160672155</v>
      </c>
      <c r="AA92" s="35" t="s">
        <v>209</v>
      </c>
      <c r="AB92" s="35" t="s">
        <v>209</v>
      </c>
      <c r="AD92" s="65"/>
      <c r="AE92" s="65"/>
      <c r="AF92" s="65"/>
      <c r="AG92" s="65"/>
      <c r="AH92" s="65"/>
      <c r="AI92" s="65"/>
      <c r="AX92" s="58"/>
    </row>
    <row r="93" spans="2:50">
      <c r="B93" s="3"/>
      <c r="C93" s="3"/>
      <c r="AD93" s="65"/>
      <c r="AE93" s="65"/>
      <c r="AF93" s="65"/>
      <c r="AG93" s="65"/>
      <c r="AH93" s="65"/>
      <c r="AI93" s="65"/>
      <c r="AX93" s="58"/>
    </row>
    <row r="94" spans="2:50">
      <c r="B94" s="44"/>
      <c r="C94" s="44"/>
      <c r="Q94" s="86"/>
      <c r="R94" s="86"/>
      <c r="S94" s="86"/>
      <c r="T94" s="86"/>
      <c r="U94" s="86"/>
      <c r="V94" s="86"/>
      <c r="W94" s="86"/>
      <c r="X94" s="86"/>
      <c r="Y94" s="86"/>
      <c r="Z94" s="44"/>
      <c r="AA94" s="44"/>
      <c r="AB94" s="44"/>
      <c r="AC94" s="44"/>
      <c r="AD94" s="65"/>
      <c r="AE94" s="65"/>
      <c r="AF94" s="65"/>
      <c r="AG94" s="65"/>
      <c r="AH94" s="65"/>
      <c r="AI94" s="65"/>
      <c r="AX94" s="58"/>
    </row>
    <row r="95" spans="2:50">
      <c r="B95" s="3"/>
      <c r="C95" s="3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87"/>
      <c r="R95" s="87"/>
      <c r="S95" s="87"/>
      <c r="T95" s="87"/>
      <c r="U95" s="87"/>
      <c r="V95" s="87"/>
      <c r="W95" s="87"/>
      <c r="X95" s="87"/>
      <c r="Y95" s="89"/>
      <c r="Z95" s="85"/>
      <c r="AD95" s="65"/>
      <c r="AE95" s="65"/>
      <c r="AF95" s="65"/>
      <c r="AG95" s="65"/>
      <c r="AH95" s="65"/>
      <c r="AI95" s="65"/>
      <c r="AX95" s="58"/>
    </row>
    <row r="96" spans="2:50">
      <c r="B96" s="3"/>
      <c r="C96" s="3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68"/>
      <c r="V96" s="68"/>
      <c r="W96" s="68"/>
      <c r="X96" s="68"/>
      <c r="Y96" s="68"/>
      <c r="AD96" s="65"/>
      <c r="AE96" s="65"/>
      <c r="AF96" s="65"/>
      <c r="AG96" s="65"/>
      <c r="AH96" s="65"/>
      <c r="AI96" s="65"/>
    </row>
    <row r="97" spans="2:35">
      <c r="B97" s="3"/>
      <c r="C97" s="3"/>
      <c r="AD97" s="65"/>
      <c r="AE97" s="65"/>
      <c r="AF97" s="65"/>
      <c r="AG97" s="65"/>
      <c r="AH97" s="65"/>
      <c r="AI97" s="65"/>
    </row>
    <row r="98" spans="2:35">
      <c r="B98" s="3"/>
      <c r="C98" s="3"/>
      <c r="AD98" s="65"/>
      <c r="AE98" s="65"/>
      <c r="AF98" s="65"/>
      <c r="AG98" s="65"/>
      <c r="AH98" s="65"/>
      <c r="AI98" s="65"/>
    </row>
    <row r="99" spans="2:35">
      <c r="B99" s="3"/>
      <c r="C99" s="3"/>
      <c r="AD99" s="65"/>
      <c r="AE99" s="65"/>
      <c r="AF99" s="65"/>
      <c r="AG99" s="65"/>
      <c r="AH99" s="65"/>
      <c r="AI99" s="65"/>
    </row>
    <row r="100" spans="2:35">
      <c r="B100" s="3"/>
      <c r="C100" s="3"/>
      <c r="AD100" s="65"/>
      <c r="AE100" s="65"/>
      <c r="AF100" s="65"/>
      <c r="AG100" s="65"/>
      <c r="AH100" s="65"/>
      <c r="AI100" s="65"/>
    </row>
    <row r="101" spans="2:35">
      <c r="B101" s="3"/>
      <c r="C101" s="3"/>
      <c r="AD101" s="65"/>
      <c r="AE101" s="65"/>
      <c r="AF101" s="65"/>
      <c r="AG101" s="65"/>
      <c r="AH101" s="65"/>
      <c r="AI101" s="65"/>
    </row>
    <row r="102" spans="2:35">
      <c r="B102" s="3"/>
      <c r="C102" s="3"/>
      <c r="AD102" s="65"/>
      <c r="AE102" s="65"/>
      <c r="AF102" s="65"/>
      <c r="AG102" s="65"/>
      <c r="AH102" s="65"/>
      <c r="AI102" s="65"/>
    </row>
    <row r="103" spans="2:35">
      <c r="B103" s="3"/>
      <c r="C103" s="3"/>
      <c r="AD103" s="65"/>
      <c r="AE103" s="65"/>
      <c r="AF103" s="65"/>
      <c r="AG103" s="65"/>
      <c r="AH103" s="65"/>
      <c r="AI103" s="65"/>
    </row>
    <row r="104" spans="2:35">
      <c r="B104" s="3"/>
      <c r="C104" s="3"/>
      <c r="AD104" s="65"/>
      <c r="AE104" s="65"/>
      <c r="AF104" s="65"/>
      <c r="AG104" s="65"/>
      <c r="AH104" s="65"/>
      <c r="AI104" s="65"/>
    </row>
    <row r="105" spans="2:35">
      <c r="B105" s="3"/>
      <c r="C105" s="3"/>
      <c r="AD105" s="65"/>
      <c r="AE105" s="65"/>
      <c r="AF105" s="65"/>
      <c r="AG105" s="65"/>
      <c r="AH105" s="65"/>
      <c r="AI105" s="65"/>
    </row>
    <row r="106" spans="2:35">
      <c r="B106" s="3"/>
      <c r="C106" s="3"/>
      <c r="AD106" s="65"/>
      <c r="AE106" s="65"/>
      <c r="AF106" s="65"/>
      <c r="AG106" s="65"/>
      <c r="AH106" s="65"/>
      <c r="AI106" s="65"/>
    </row>
    <row r="107" spans="2:35">
      <c r="B107" s="3"/>
      <c r="C107" s="3"/>
      <c r="AD107" s="65"/>
      <c r="AE107" s="65"/>
      <c r="AF107" s="65"/>
      <c r="AG107" s="65"/>
      <c r="AH107" s="65"/>
      <c r="AI107" s="65"/>
    </row>
    <row r="108" spans="2:35">
      <c r="B108" s="3"/>
      <c r="C108" s="3"/>
      <c r="AD108" s="65"/>
      <c r="AE108" s="65"/>
      <c r="AF108" s="65"/>
      <c r="AG108" s="65"/>
      <c r="AH108" s="65"/>
      <c r="AI108" s="65"/>
    </row>
    <row r="109" spans="2:35">
      <c r="B109" s="3"/>
      <c r="C109" s="3"/>
      <c r="AD109" s="65"/>
      <c r="AE109" s="65"/>
      <c r="AF109" s="65"/>
      <c r="AG109" s="65"/>
      <c r="AH109" s="65"/>
      <c r="AI109" s="65"/>
    </row>
    <row r="110" spans="2:35">
      <c r="B110" s="3"/>
      <c r="C110" s="3"/>
      <c r="AD110" s="65"/>
      <c r="AE110" s="65"/>
      <c r="AF110" s="65"/>
      <c r="AG110" s="65"/>
      <c r="AH110" s="65"/>
      <c r="AI110" s="65"/>
    </row>
    <row r="111" spans="2:35">
      <c r="B111" s="3"/>
      <c r="C111" s="3"/>
      <c r="AD111" s="65"/>
      <c r="AE111" s="65"/>
      <c r="AF111" s="65"/>
      <c r="AG111" s="65"/>
      <c r="AH111" s="65"/>
      <c r="AI111" s="65"/>
    </row>
    <row r="112" spans="2:35">
      <c r="B112" s="3"/>
      <c r="C112" s="3"/>
      <c r="AD112" s="65"/>
      <c r="AE112" s="65"/>
      <c r="AF112" s="65"/>
      <c r="AG112" s="65"/>
      <c r="AH112" s="65"/>
      <c r="AI112" s="65"/>
    </row>
    <row r="113" spans="2:35">
      <c r="B113" s="3"/>
      <c r="C113" s="3"/>
      <c r="AD113" s="65"/>
      <c r="AE113" s="65"/>
      <c r="AF113" s="65"/>
      <c r="AG113" s="65"/>
      <c r="AH113" s="65"/>
      <c r="AI113" s="65"/>
    </row>
    <row r="114" spans="2:35">
      <c r="B114" s="3"/>
      <c r="C114" s="3"/>
      <c r="AD114" s="65"/>
      <c r="AE114" s="65"/>
      <c r="AF114" s="65"/>
      <c r="AG114" s="65"/>
      <c r="AH114" s="65"/>
      <c r="AI114" s="65"/>
    </row>
    <row r="115" spans="2:35">
      <c r="B115" s="3"/>
      <c r="C115" s="3"/>
      <c r="AD115" s="65"/>
      <c r="AE115" s="65"/>
      <c r="AF115" s="65"/>
      <c r="AG115" s="65"/>
      <c r="AH115" s="65"/>
      <c r="AI115" s="65"/>
    </row>
    <row r="116" spans="2:35">
      <c r="B116" s="3"/>
      <c r="C116" s="3"/>
      <c r="AD116" s="65"/>
      <c r="AE116" s="65"/>
      <c r="AF116" s="65"/>
      <c r="AG116" s="65"/>
      <c r="AH116" s="65"/>
      <c r="AI116" s="65"/>
    </row>
    <row r="117" spans="2:35">
      <c r="B117" s="3"/>
      <c r="C117" s="3"/>
      <c r="AD117" s="65"/>
      <c r="AE117" s="65"/>
      <c r="AF117" s="65"/>
      <c r="AG117" s="65"/>
      <c r="AH117" s="65"/>
      <c r="AI117" s="65"/>
    </row>
    <row r="118" spans="2:35">
      <c r="B118" s="3"/>
      <c r="C118" s="3"/>
      <c r="AD118" s="65"/>
      <c r="AE118" s="65"/>
      <c r="AF118" s="65"/>
      <c r="AG118" s="65"/>
      <c r="AH118" s="65"/>
      <c r="AI118" s="65"/>
    </row>
    <row r="119" spans="2:35">
      <c r="B119" s="3"/>
      <c r="C119" s="3"/>
      <c r="AD119" s="65"/>
      <c r="AE119" s="65"/>
      <c r="AF119" s="65"/>
      <c r="AG119" s="65"/>
      <c r="AH119" s="65"/>
      <c r="AI119" s="65"/>
    </row>
    <row r="120" spans="2:35">
      <c r="B120" s="3"/>
      <c r="C120" s="3"/>
      <c r="AD120" s="65"/>
      <c r="AE120" s="65"/>
      <c r="AF120" s="65"/>
      <c r="AG120" s="65"/>
      <c r="AH120" s="65"/>
      <c r="AI120" s="65"/>
    </row>
    <row r="121" spans="2:35">
      <c r="B121" s="3"/>
      <c r="C121" s="3"/>
      <c r="AD121" s="65"/>
      <c r="AE121" s="65"/>
      <c r="AF121" s="65"/>
      <c r="AG121" s="65"/>
      <c r="AH121" s="65"/>
      <c r="AI121" s="65"/>
    </row>
    <row r="122" spans="2:35">
      <c r="B122" s="3"/>
      <c r="C122" s="3"/>
      <c r="AD122" s="65"/>
      <c r="AE122" s="65"/>
      <c r="AF122" s="65"/>
      <c r="AG122" s="65"/>
      <c r="AH122" s="65"/>
      <c r="AI122" s="65"/>
    </row>
    <row r="123" spans="2:35">
      <c r="B123" s="3"/>
      <c r="C123" s="3"/>
      <c r="AD123" s="65"/>
      <c r="AE123" s="65"/>
      <c r="AF123" s="65"/>
      <c r="AG123" s="65"/>
      <c r="AH123" s="65"/>
      <c r="AI123" s="65"/>
    </row>
    <row r="124" spans="2:35">
      <c r="B124" s="3"/>
      <c r="C124" s="3"/>
      <c r="AD124" s="65"/>
      <c r="AE124" s="65"/>
      <c r="AF124" s="65"/>
      <c r="AG124" s="65"/>
      <c r="AH124" s="65"/>
      <c r="AI124" s="65"/>
    </row>
    <row r="125" spans="2:35">
      <c r="B125" s="3"/>
      <c r="C125" s="3"/>
      <c r="AD125" s="65"/>
      <c r="AE125" s="65"/>
      <c r="AF125" s="65"/>
      <c r="AG125" s="65"/>
      <c r="AH125" s="65"/>
      <c r="AI125" s="65"/>
    </row>
    <row r="126" spans="2:35">
      <c r="B126" s="3"/>
      <c r="C126" s="3"/>
      <c r="AD126" s="65"/>
      <c r="AE126" s="65"/>
      <c r="AF126" s="65"/>
      <c r="AG126" s="65"/>
      <c r="AH126" s="65"/>
      <c r="AI126" s="65"/>
    </row>
    <row r="127" spans="2:35">
      <c r="B127" s="3"/>
      <c r="C127" s="3"/>
      <c r="AD127" s="65"/>
      <c r="AE127" s="65"/>
      <c r="AF127" s="65"/>
      <c r="AG127" s="65"/>
      <c r="AH127" s="65"/>
      <c r="AI127" s="65"/>
    </row>
    <row r="128" spans="2:35">
      <c r="B128" s="3"/>
      <c r="C128" s="3"/>
      <c r="AD128" s="65"/>
      <c r="AE128" s="65"/>
      <c r="AF128" s="65"/>
      <c r="AG128" s="65"/>
      <c r="AH128" s="65"/>
      <c r="AI128" s="65"/>
    </row>
    <row r="129" spans="2:35">
      <c r="B129" s="3"/>
      <c r="C129" s="3"/>
      <c r="AD129" s="65"/>
      <c r="AE129" s="65"/>
      <c r="AF129" s="65"/>
      <c r="AG129" s="65"/>
      <c r="AH129" s="65"/>
      <c r="AI129" s="65"/>
    </row>
    <row r="130" spans="2:35">
      <c r="B130" s="3"/>
      <c r="C130" s="3"/>
    </row>
    <row r="131" spans="2:35">
      <c r="B131" s="3"/>
      <c r="C131" s="3"/>
    </row>
    <row r="132" spans="2:35">
      <c r="B132" s="3"/>
      <c r="C132" s="3"/>
    </row>
    <row r="133" spans="2:35">
      <c r="B133" s="3"/>
      <c r="C133" s="3"/>
    </row>
    <row r="134" spans="2:35">
      <c r="B134" s="3"/>
      <c r="C134" s="3"/>
    </row>
    <row r="135" spans="2:35">
      <c r="B135" s="3"/>
      <c r="C135" s="3"/>
    </row>
    <row r="136" spans="2:35">
      <c r="B136" s="3"/>
      <c r="C136" s="3"/>
    </row>
    <row r="137" spans="2:35">
      <c r="B137" s="3"/>
      <c r="C137" s="3"/>
    </row>
    <row r="138" spans="2:35">
      <c r="B138" s="3"/>
      <c r="C138" s="3"/>
    </row>
    <row r="139" spans="2:35">
      <c r="B139" s="3"/>
      <c r="C139" s="3"/>
    </row>
    <row r="140" spans="2:35">
      <c r="B140" s="3"/>
      <c r="C140" s="3"/>
    </row>
    <row r="141" spans="2:35">
      <c r="B141" s="3"/>
      <c r="C141" s="3"/>
    </row>
    <row r="142" spans="2:35">
      <c r="B142" s="3"/>
      <c r="C142" s="3"/>
    </row>
    <row r="143" spans="2:35">
      <c r="B143" s="3"/>
      <c r="C143" s="3"/>
    </row>
    <row r="144" spans="2:35">
      <c r="B144" s="3"/>
      <c r="C144" s="3"/>
    </row>
    <row r="145" spans="2:3">
      <c r="B145" s="3"/>
      <c r="C145" s="3"/>
    </row>
    <row r="146" spans="2:3">
      <c r="B146" s="3"/>
      <c r="C146" s="3"/>
    </row>
    <row r="147" spans="2:3">
      <c r="B147" s="3"/>
      <c r="C147" s="3"/>
    </row>
    <row r="148" spans="2:3">
      <c r="B148" s="3"/>
      <c r="C148" s="3"/>
    </row>
    <row r="149" spans="2:3">
      <c r="B149" s="3"/>
      <c r="C149" s="3"/>
    </row>
    <row r="150" spans="2:3">
      <c r="B150" s="3"/>
      <c r="C150" s="3"/>
    </row>
    <row r="151" spans="2:3">
      <c r="B151" s="3"/>
      <c r="C151" s="3"/>
    </row>
    <row r="152" spans="2:3">
      <c r="B152" s="3"/>
      <c r="C152" s="3"/>
    </row>
    <row r="153" spans="2:3">
      <c r="B153" s="3"/>
      <c r="C153" s="3"/>
    </row>
    <row r="154" spans="2:3">
      <c r="B154" s="3"/>
      <c r="C154" s="3"/>
    </row>
    <row r="155" spans="2:3">
      <c r="B155" s="3"/>
      <c r="C155" s="3"/>
    </row>
    <row r="156" spans="2:3">
      <c r="B156" s="3"/>
      <c r="C156" s="3"/>
    </row>
    <row r="157" spans="2:3">
      <c r="B157" s="3"/>
      <c r="C157" s="3"/>
    </row>
    <row r="158" spans="2:3">
      <c r="B158" s="3"/>
      <c r="C158" s="3"/>
    </row>
    <row r="159" spans="2:3">
      <c r="B159" s="3"/>
      <c r="C159" s="3"/>
    </row>
    <row r="160" spans="2:3">
      <c r="B160" s="3"/>
      <c r="C160" s="3"/>
    </row>
    <row r="161" spans="2:3">
      <c r="B161" s="3"/>
      <c r="C161" s="3"/>
    </row>
    <row r="162" spans="2:3">
      <c r="B162" s="3"/>
      <c r="C162" s="3"/>
    </row>
    <row r="163" spans="2:3">
      <c r="B163" s="3"/>
      <c r="C163" s="3"/>
    </row>
    <row r="164" spans="2:3">
      <c r="B164" s="3"/>
      <c r="C164" s="3"/>
    </row>
    <row r="165" spans="2:3">
      <c r="B165" s="3"/>
      <c r="C165" s="3"/>
    </row>
    <row r="166" spans="2:3">
      <c r="B166" s="3"/>
      <c r="C166" s="3"/>
    </row>
    <row r="167" spans="2:3">
      <c r="B167" s="3"/>
      <c r="C167" s="3"/>
    </row>
    <row r="168" spans="2:3">
      <c r="B168" s="3"/>
      <c r="C168" s="3"/>
    </row>
    <row r="169" spans="2:3">
      <c r="B169" s="3"/>
      <c r="C169" s="3"/>
    </row>
    <row r="170" spans="2:3">
      <c r="B170" s="3"/>
      <c r="C170" s="3"/>
    </row>
    <row r="171" spans="2:3">
      <c r="B171" s="3"/>
      <c r="C171" s="3"/>
    </row>
    <row r="172" spans="2:3">
      <c r="B172" s="3"/>
      <c r="C172" s="3"/>
    </row>
    <row r="173" spans="2:3">
      <c r="B173" s="3"/>
      <c r="C173" s="3"/>
    </row>
    <row r="174" spans="2:3">
      <c r="B174" s="3"/>
      <c r="C174" s="3"/>
    </row>
    <row r="175" spans="2:3">
      <c r="B175" s="3"/>
      <c r="C175" s="3"/>
    </row>
    <row r="176" spans="2:3">
      <c r="B176" s="3"/>
      <c r="C176" s="3"/>
    </row>
    <row r="177" spans="2:3">
      <c r="B177" s="3"/>
      <c r="C177" s="3"/>
    </row>
    <row r="178" spans="2:3">
      <c r="B178" s="3"/>
      <c r="C178" s="3"/>
    </row>
    <row r="179" spans="2:3">
      <c r="B179" s="3"/>
      <c r="C179" s="3"/>
    </row>
    <row r="180" spans="2:3">
      <c r="B180" s="3"/>
      <c r="C180" s="3"/>
    </row>
    <row r="181" spans="2:3">
      <c r="B181" s="3"/>
      <c r="C181" s="3"/>
    </row>
    <row r="182" spans="2:3">
      <c r="B182" s="3"/>
      <c r="C182" s="3"/>
    </row>
    <row r="183" spans="2:3">
      <c r="B183" s="3"/>
      <c r="C183" s="3"/>
    </row>
    <row r="184" spans="2:3">
      <c r="B184" s="3"/>
      <c r="C184" s="3"/>
    </row>
    <row r="185" spans="2:3">
      <c r="B185" s="3"/>
      <c r="C185" s="3"/>
    </row>
    <row r="186" spans="2:3">
      <c r="B186" s="3"/>
      <c r="C186" s="3"/>
    </row>
    <row r="187" spans="2:3">
      <c r="B187" s="3"/>
      <c r="C187" s="3"/>
    </row>
    <row r="188" spans="2:3">
      <c r="B188" s="3"/>
      <c r="C188" s="3"/>
    </row>
    <row r="189" spans="2:3">
      <c r="B189" s="3"/>
      <c r="C189" s="3"/>
    </row>
    <row r="190" spans="2:3">
      <c r="B190" s="3"/>
      <c r="C190" s="3"/>
    </row>
    <row r="191" spans="2:3">
      <c r="B191" s="3"/>
      <c r="C191" s="3"/>
    </row>
    <row r="192" spans="2:3">
      <c r="B192" s="3"/>
      <c r="C192" s="3"/>
    </row>
    <row r="193" spans="2:3">
      <c r="B193" s="3"/>
      <c r="C193" s="3"/>
    </row>
    <row r="194" spans="2:3">
      <c r="B194" s="3"/>
      <c r="C194" s="3"/>
    </row>
    <row r="195" spans="2:3">
      <c r="B195" s="3"/>
      <c r="C195" s="3"/>
    </row>
    <row r="196" spans="2:3">
      <c r="B196" s="3"/>
      <c r="C196" s="3"/>
    </row>
    <row r="197" spans="2:3">
      <c r="B197" s="3"/>
      <c r="C197" s="3"/>
    </row>
    <row r="198" spans="2:3">
      <c r="B198" s="3"/>
      <c r="C198" s="3"/>
    </row>
    <row r="199" spans="2:3">
      <c r="B199" s="3"/>
      <c r="C199" s="3"/>
    </row>
    <row r="200" spans="2:3">
      <c r="B200" s="3"/>
      <c r="C200" s="3"/>
    </row>
    <row r="201" spans="2:3">
      <c r="B201" s="3"/>
      <c r="C201" s="3"/>
    </row>
    <row r="202" spans="2:3">
      <c r="B202" s="3"/>
      <c r="C202" s="3"/>
    </row>
    <row r="203" spans="2:3">
      <c r="B203" s="3"/>
      <c r="C203" s="3"/>
    </row>
    <row r="204" spans="2:3">
      <c r="B204" s="3"/>
      <c r="C204" s="3"/>
    </row>
    <row r="205" spans="2:3">
      <c r="B205" s="3"/>
      <c r="C205" s="3"/>
    </row>
    <row r="206" spans="2:3">
      <c r="B206" s="3"/>
      <c r="C206" s="3"/>
    </row>
    <row r="207" spans="2:3">
      <c r="B207" s="3"/>
      <c r="C207" s="3"/>
    </row>
    <row r="208" spans="2:3">
      <c r="B208" s="3"/>
      <c r="C208" s="3"/>
    </row>
    <row r="209" spans="2:3">
      <c r="B209" s="3"/>
      <c r="C209" s="3"/>
    </row>
    <row r="210" spans="2:3">
      <c r="B210" s="3"/>
      <c r="C210" s="3"/>
    </row>
    <row r="211" spans="2:3">
      <c r="B211" s="3"/>
      <c r="C211" s="3"/>
    </row>
    <row r="212" spans="2:3">
      <c r="B212" s="3"/>
      <c r="C212" s="3"/>
    </row>
    <row r="213" spans="2:3">
      <c r="B213" s="3"/>
      <c r="C213" s="3"/>
    </row>
    <row r="214" spans="2:3">
      <c r="B214" s="3"/>
      <c r="C214" s="3"/>
    </row>
    <row r="215" spans="2:3">
      <c r="B215" s="3"/>
      <c r="C215" s="3"/>
    </row>
    <row r="216" spans="2:3">
      <c r="B216" s="3"/>
      <c r="C216" s="3"/>
    </row>
    <row r="217" spans="2:3">
      <c r="B217" s="3"/>
      <c r="C217" s="3"/>
    </row>
    <row r="218" spans="2:3">
      <c r="B218" s="3"/>
      <c r="C218" s="3"/>
    </row>
    <row r="219" spans="2:3">
      <c r="B219" s="3"/>
      <c r="C219" s="3"/>
    </row>
    <row r="220" spans="2:3">
      <c r="B220" s="3"/>
      <c r="C220" s="3"/>
    </row>
    <row r="221" spans="2:3">
      <c r="B221" s="3"/>
      <c r="C221" s="3"/>
    </row>
    <row r="222" spans="2:3">
      <c r="B222" s="3"/>
      <c r="C222" s="3"/>
    </row>
    <row r="223" spans="2:3">
      <c r="B223" s="3"/>
      <c r="C223" s="3"/>
    </row>
    <row r="224" spans="2:3">
      <c r="B224" s="3"/>
      <c r="C224" s="3"/>
    </row>
    <row r="225" spans="2:3">
      <c r="B225" s="3"/>
      <c r="C225" s="3"/>
    </row>
    <row r="226" spans="2:3">
      <c r="B226" s="3"/>
      <c r="C226" s="3"/>
    </row>
    <row r="227" spans="2:3">
      <c r="B227" s="3"/>
      <c r="C227" s="3"/>
    </row>
    <row r="228" spans="2:3">
      <c r="B228" s="3"/>
      <c r="C228" s="3"/>
    </row>
    <row r="229" spans="2:3">
      <c r="B229" s="3"/>
      <c r="C229" s="3"/>
    </row>
    <row r="230" spans="2:3">
      <c r="B230" s="3"/>
      <c r="C230" s="3"/>
    </row>
    <row r="231" spans="2:3">
      <c r="B231" s="3"/>
      <c r="C231" s="3"/>
    </row>
    <row r="232" spans="2:3">
      <c r="B232" s="3"/>
      <c r="C232" s="3"/>
    </row>
    <row r="233" spans="2:3">
      <c r="B233" s="3"/>
      <c r="C233" s="3"/>
    </row>
    <row r="234" spans="2:3">
      <c r="B234" s="3"/>
      <c r="C234" s="3"/>
    </row>
    <row r="235" spans="2:3">
      <c r="B235" s="3"/>
      <c r="C235" s="3"/>
    </row>
    <row r="236" spans="2:3">
      <c r="B236" s="3"/>
      <c r="C236" s="3"/>
    </row>
    <row r="237" spans="2:3">
      <c r="B237" s="3"/>
      <c r="C237" s="3"/>
    </row>
    <row r="238" spans="2:3">
      <c r="B238" s="3"/>
      <c r="C238" s="3"/>
    </row>
    <row r="239" spans="2:3">
      <c r="B239" s="3"/>
      <c r="C239" s="3"/>
    </row>
    <row r="240" spans="2:3">
      <c r="B240" s="3"/>
      <c r="C240" s="3"/>
    </row>
    <row r="241" spans="2:3">
      <c r="B241" s="3"/>
      <c r="C241" s="3"/>
    </row>
    <row r="242" spans="2:3">
      <c r="B242" s="3"/>
      <c r="C242" s="3"/>
    </row>
    <row r="243" spans="2:3">
      <c r="B243" s="3"/>
      <c r="C243" s="3"/>
    </row>
    <row r="244" spans="2:3">
      <c r="B244" s="3"/>
      <c r="C244" s="3"/>
    </row>
    <row r="245" spans="2:3">
      <c r="B245" s="3"/>
      <c r="C245" s="3"/>
    </row>
    <row r="246" spans="2:3">
      <c r="B246" s="3"/>
      <c r="C246" s="3"/>
    </row>
    <row r="247" spans="2:3">
      <c r="B247" s="3"/>
      <c r="C247" s="3"/>
    </row>
    <row r="248" spans="2:3">
      <c r="B248" s="3"/>
      <c r="C248" s="3"/>
    </row>
    <row r="249" spans="2:3">
      <c r="B249" s="3"/>
      <c r="C249" s="3"/>
    </row>
    <row r="250" spans="2:3">
      <c r="B250" s="3"/>
      <c r="C250" s="3"/>
    </row>
    <row r="251" spans="2:3">
      <c r="B251" s="3"/>
      <c r="C251" s="3"/>
    </row>
    <row r="252" spans="2:3">
      <c r="B252" s="3"/>
      <c r="C252" s="3"/>
    </row>
    <row r="253" spans="2:3">
      <c r="B253" s="3"/>
      <c r="C253" s="3"/>
    </row>
    <row r="254" spans="2:3">
      <c r="B254" s="3"/>
      <c r="C254" s="3"/>
    </row>
    <row r="255" spans="2:3">
      <c r="B255" s="3"/>
      <c r="C255" s="3"/>
    </row>
    <row r="256" spans="2:3">
      <c r="B256" s="3"/>
      <c r="C256" s="3"/>
    </row>
    <row r="257" spans="2:3">
      <c r="B257" s="3"/>
      <c r="C257" s="3"/>
    </row>
    <row r="258" spans="2:3">
      <c r="B258" s="3"/>
      <c r="C258" s="3"/>
    </row>
    <row r="259" spans="2:3">
      <c r="B259" s="3"/>
      <c r="C259" s="3"/>
    </row>
    <row r="260" spans="2:3">
      <c r="B260" s="3"/>
      <c r="C260" s="3"/>
    </row>
    <row r="261" spans="2:3">
      <c r="B261" s="3"/>
      <c r="C261" s="3"/>
    </row>
    <row r="262" spans="2:3">
      <c r="B262" s="3"/>
      <c r="C262" s="3"/>
    </row>
    <row r="263" spans="2:3">
      <c r="B263" s="3"/>
      <c r="C263" s="3"/>
    </row>
    <row r="264" spans="2:3">
      <c r="B264" s="3"/>
      <c r="C264" s="3"/>
    </row>
    <row r="265" spans="2:3">
      <c r="B265" s="3"/>
      <c r="C265" s="3"/>
    </row>
    <row r="266" spans="2:3">
      <c r="B266" s="3"/>
      <c r="C266" s="3"/>
    </row>
    <row r="267" spans="2:3">
      <c r="B267" s="3"/>
      <c r="C267" s="3"/>
    </row>
    <row r="268" spans="2:3">
      <c r="B268" s="3"/>
      <c r="C268" s="3"/>
    </row>
    <row r="269" spans="2:3">
      <c r="B269" s="3"/>
      <c r="C269" s="3"/>
    </row>
    <row r="270" spans="2:3">
      <c r="B270" s="3"/>
      <c r="C270" s="3"/>
    </row>
    <row r="271" spans="2:3">
      <c r="B271" s="3"/>
      <c r="C271" s="3"/>
    </row>
    <row r="272" spans="2:3">
      <c r="B272" s="3"/>
      <c r="C272" s="3"/>
    </row>
    <row r="273" spans="2:3">
      <c r="B273" s="3"/>
      <c r="C273" s="3"/>
    </row>
    <row r="274" spans="2:3">
      <c r="B274" s="3"/>
      <c r="C274" s="3"/>
    </row>
    <row r="275" spans="2:3">
      <c r="B275" s="3"/>
      <c r="C275" s="3"/>
    </row>
    <row r="276" spans="2:3">
      <c r="B276" s="3"/>
      <c r="C276" s="3"/>
    </row>
    <row r="277" spans="2:3">
      <c r="B277" s="3"/>
      <c r="C277" s="3"/>
    </row>
    <row r="278" spans="2:3">
      <c r="B278" s="3"/>
      <c r="C278" s="3"/>
    </row>
    <row r="279" spans="2:3">
      <c r="B279" s="3"/>
      <c r="C279" s="3"/>
    </row>
    <row r="280" spans="2:3">
      <c r="B280" s="3"/>
      <c r="C280" s="3"/>
    </row>
    <row r="281" spans="2:3">
      <c r="B281" s="3"/>
      <c r="C281" s="3"/>
    </row>
    <row r="282" spans="2:3">
      <c r="B282" s="3"/>
      <c r="C282" s="3"/>
    </row>
    <row r="283" spans="2:3">
      <c r="B283" s="3"/>
      <c r="C283" s="3"/>
    </row>
    <row r="284" spans="2:3">
      <c r="B284" s="3"/>
      <c r="C284" s="3"/>
    </row>
    <row r="285" spans="2:3">
      <c r="B285" s="3"/>
      <c r="C285" s="3"/>
    </row>
    <row r="286" spans="2:3">
      <c r="B286" s="3"/>
      <c r="C286" s="3"/>
    </row>
    <row r="287" spans="2:3">
      <c r="B287" s="3"/>
      <c r="C287" s="3"/>
    </row>
    <row r="288" spans="2:3">
      <c r="B288" s="3"/>
      <c r="C288" s="3"/>
    </row>
    <row r="289" spans="2:3">
      <c r="B289" s="3"/>
      <c r="C289" s="3"/>
    </row>
    <row r="290" spans="2:3">
      <c r="B290" s="3"/>
      <c r="C290" s="3"/>
    </row>
    <row r="291" spans="2:3">
      <c r="B291" s="3"/>
      <c r="C291" s="3"/>
    </row>
    <row r="292" spans="2:3">
      <c r="B292" s="3"/>
      <c r="C292" s="3"/>
    </row>
    <row r="293" spans="2:3">
      <c r="B293" s="3"/>
      <c r="C293" s="3"/>
    </row>
    <row r="294" spans="2:3">
      <c r="B294" s="3"/>
      <c r="C294" s="3"/>
    </row>
    <row r="295" spans="2:3">
      <c r="B295" s="3"/>
      <c r="C295" s="3"/>
    </row>
    <row r="296" spans="2:3">
      <c r="B296" s="3"/>
      <c r="C296" s="3"/>
    </row>
    <row r="297" spans="2:3">
      <c r="B297" s="3"/>
      <c r="C297" s="3"/>
    </row>
    <row r="298" spans="2:3">
      <c r="B298" s="3"/>
      <c r="C298" s="3"/>
    </row>
    <row r="299" spans="2:3">
      <c r="B299" s="3"/>
      <c r="C299" s="3"/>
    </row>
    <row r="300" spans="2:3">
      <c r="B300" s="3"/>
      <c r="C300" s="3"/>
    </row>
    <row r="301" spans="2:3">
      <c r="B301" s="3"/>
      <c r="C301" s="3"/>
    </row>
    <row r="302" spans="2:3">
      <c r="B302" s="3"/>
      <c r="C302" s="3"/>
    </row>
    <row r="303" spans="2:3">
      <c r="B303" s="3"/>
      <c r="C303" s="3"/>
    </row>
    <row r="304" spans="2:3">
      <c r="B304" s="3"/>
      <c r="C304" s="3"/>
    </row>
    <row r="305" spans="2:3">
      <c r="B305" s="3"/>
      <c r="C305" s="3"/>
    </row>
    <row r="306" spans="2:3">
      <c r="B306" s="3"/>
      <c r="C306" s="3"/>
    </row>
    <row r="307" spans="2:3">
      <c r="B307" s="3"/>
      <c r="C307" s="3"/>
    </row>
    <row r="308" spans="2:3">
      <c r="B308" s="3"/>
      <c r="C308" s="3"/>
    </row>
    <row r="309" spans="2:3">
      <c r="B309" s="3"/>
      <c r="C309" s="3"/>
    </row>
    <row r="310" spans="2:3">
      <c r="B310" s="3"/>
      <c r="C310" s="3"/>
    </row>
    <row r="311" spans="2:3">
      <c r="B311" s="3"/>
      <c r="C311" s="3"/>
    </row>
    <row r="312" spans="2:3">
      <c r="B312" s="3"/>
      <c r="C312" s="3"/>
    </row>
    <row r="313" spans="2:3">
      <c r="B313" s="3"/>
      <c r="C313" s="3"/>
    </row>
    <row r="314" spans="2:3">
      <c r="B314" s="3"/>
      <c r="C314" s="3"/>
    </row>
    <row r="315" spans="2:3">
      <c r="B315" s="3"/>
      <c r="C315" s="3"/>
    </row>
    <row r="316" spans="2:3">
      <c r="B316" s="3"/>
      <c r="C316" s="3"/>
    </row>
    <row r="317" spans="2:3">
      <c r="B317" s="3"/>
      <c r="C317" s="3"/>
    </row>
    <row r="318" spans="2:3">
      <c r="B318" s="3"/>
      <c r="C318" s="3"/>
    </row>
    <row r="319" spans="2:3">
      <c r="B319" s="3"/>
      <c r="C319" s="3"/>
    </row>
    <row r="320" spans="2:3">
      <c r="B320" s="3"/>
      <c r="C320" s="3"/>
    </row>
    <row r="321" spans="2:3">
      <c r="B321" s="3"/>
      <c r="C321" s="3"/>
    </row>
    <row r="322" spans="2:3">
      <c r="B322" s="3"/>
      <c r="C322" s="3"/>
    </row>
    <row r="323" spans="2:3">
      <c r="B323" s="3"/>
      <c r="C323" s="3"/>
    </row>
    <row r="324" spans="2:3">
      <c r="B324" s="3"/>
      <c r="C324" s="3"/>
    </row>
    <row r="325" spans="2:3">
      <c r="B325" s="3"/>
      <c r="C325" s="3"/>
    </row>
    <row r="326" spans="2:3">
      <c r="B326" s="3"/>
      <c r="C326" s="3"/>
    </row>
    <row r="327" spans="2:3">
      <c r="B327" s="3"/>
      <c r="C327" s="3"/>
    </row>
    <row r="328" spans="2:3">
      <c r="B328" s="3"/>
      <c r="C328" s="3"/>
    </row>
    <row r="329" spans="2:3">
      <c r="B329" s="3"/>
      <c r="C329" s="3"/>
    </row>
    <row r="330" spans="2:3">
      <c r="B330" s="3"/>
      <c r="C330" s="3"/>
    </row>
    <row r="331" spans="2:3">
      <c r="B331" s="3"/>
      <c r="C331" s="3"/>
    </row>
    <row r="332" spans="2:3">
      <c r="B332" s="3"/>
      <c r="C332" s="3"/>
    </row>
    <row r="333" spans="2:3">
      <c r="B333" s="3"/>
      <c r="C333" s="3"/>
    </row>
    <row r="334" spans="2:3">
      <c r="B334" s="3"/>
      <c r="C334" s="3"/>
    </row>
    <row r="335" spans="2:3">
      <c r="B335" s="3"/>
      <c r="C335" s="3"/>
    </row>
    <row r="336" spans="2:3">
      <c r="B336" s="3"/>
      <c r="C336" s="3"/>
    </row>
    <row r="337" spans="2:3">
      <c r="B337" s="3"/>
      <c r="C337" s="3"/>
    </row>
    <row r="338" spans="2:3">
      <c r="B338" s="3"/>
      <c r="C338" s="3"/>
    </row>
    <row r="339" spans="2:3">
      <c r="B339" s="3"/>
      <c r="C339" s="3"/>
    </row>
    <row r="340" spans="2:3">
      <c r="B340" s="3"/>
      <c r="C340" s="3"/>
    </row>
    <row r="341" spans="2:3">
      <c r="B341" s="3"/>
      <c r="C341" s="3"/>
    </row>
    <row r="342" spans="2:3">
      <c r="B342" s="3"/>
      <c r="C342" s="3"/>
    </row>
    <row r="343" spans="2:3">
      <c r="B343" s="3"/>
      <c r="C343" s="3"/>
    </row>
    <row r="344" spans="2:3">
      <c r="B344" s="3"/>
      <c r="C344" s="3"/>
    </row>
    <row r="345" spans="2:3">
      <c r="B345" s="3"/>
      <c r="C345" s="3"/>
    </row>
    <row r="346" spans="2:3">
      <c r="B346" s="3"/>
      <c r="C346" s="3"/>
    </row>
    <row r="347" spans="2:3">
      <c r="B347" s="3"/>
      <c r="C347" s="3"/>
    </row>
    <row r="348" spans="2:3">
      <c r="B348" s="3"/>
      <c r="C348" s="3"/>
    </row>
    <row r="349" spans="2:3">
      <c r="B349" s="3"/>
      <c r="C349" s="3"/>
    </row>
    <row r="350" spans="2:3">
      <c r="B350" s="3"/>
      <c r="C350" s="3"/>
    </row>
    <row r="351" spans="2:3">
      <c r="B351" s="3"/>
      <c r="C351" s="3"/>
    </row>
    <row r="352" spans="2:3">
      <c r="B352" s="3"/>
      <c r="C352" s="3"/>
    </row>
    <row r="353" spans="2:3">
      <c r="B353" s="3"/>
      <c r="C353" s="3"/>
    </row>
    <row r="354" spans="2:3">
      <c r="B354" s="3"/>
      <c r="C354" s="3"/>
    </row>
    <row r="355" spans="2:3">
      <c r="B355" s="3"/>
      <c r="C355" s="3"/>
    </row>
    <row r="356" spans="2:3">
      <c r="B356" s="3"/>
      <c r="C356" s="3"/>
    </row>
    <row r="357" spans="2:3">
      <c r="B357" s="3"/>
      <c r="C357" s="3"/>
    </row>
    <row r="358" spans="2:3">
      <c r="B358" s="3"/>
      <c r="C358" s="3"/>
    </row>
    <row r="359" spans="2:3">
      <c r="B359" s="3"/>
      <c r="C359" s="3"/>
    </row>
    <row r="360" spans="2:3">
      <c r="B360" s="3"/>
      <c r="C360" s="3"/>
    </row>
    <row r="361" spans="2:3">
      <c r="B361" s="3"/>
      <c r="C361" s="3"/>
    </row>
    <row r="362" spans="2:3">
      <c r="B362" s="3"/>
      <c r="C362" s="3"/>
    </row>
    <row r="363" spans="2:3">
      <c r="B363" s="3"/>
      <c r="C363" s="3"/>
    </row>
    <row r="364" spans="2:3">
      <c r="B364" s="3"/>
      <c r="C364" s="3"/>
    </row>
    <row r="365" spans="2:3">
      <c r="B365" s="3"/>
      <c r="C365" s="3"/>
    </row>
    <row r="366" spans="2:3">
      <c r="B366" s="3"/>
      <c r="C366" s="3"/>
    </row>
    <row r="367" spans="2:3">
      <c r="B367" s="3"/>
      <c r="C367" s="3"/>
    </row>
    <row r="368" spans="2:3">
      <c r="B368" s="3"/>
      <c r="C368" s="3"/>
    </row>
    <row r="369" spans="2:3">
      <c r="B369" s="3"/>
      <c r="C369" s="3"/>
    </row>
    <row r="370" spans="2:3">
      <c r="B370" s="3"/>
      <c r="C370" s="3"/>
    </row>
    <row r="371" spans="2:3">
      <c r="B371" s="3"/>
      <c r="C371" s="3"/>
    </row>
    <row r="372" spans="2:3">
      <c r="B372" s="3"/>
      <c r="C372" s="3"/>
    </row>
    <row r="373" spans="2:3">
      <c r="B373" s="3"/>
      <c r="C373" s="3"/>
    </row>
    <row r="374" spans="2:3">
      <c r="B374" s="3"/>
      <c r="C374" s="3"/>
    </row>
    <row r="375" spans="2:3">
      <c r="B375" s="3"/>
      <c r="C375" s="3"/>
    </row>
    <row r="376" spans="2:3">
      <c r="B376" s="3"/>
      <c r="C376" s="3"/>
    </row>
    <row r="377" spans="2:3">
      <c r="B377" s="3"/>
      <c r="C377" s="3"/>
    </row>
    <row r="378" spans="2:3">
      <c r="B378" s="3"/>
      <c r="C378" s="3"/>
    </row>
    <row r="379" spans="2:3">
      <c r="B379" s="3"/>
      <c r="C379" s="3"/>
    </row>
    <row r="380" spans="2:3">
      <c r="B380" s="3"/>
      <c r="C380" s="3"/>
    </row>
    <row r="381" spans="2:3">
      <c r="B381" s="3"/>
      <c r="C381" s="3"/>
    </row>
    <row r="382" spans="2:3">
      <c r="B382" s="3"/>
      <c r="C382" s="3"/>
    </row>
    <row r="383" spans="2:3">
      <c r="B383" s="3"/>
      <c r="C383" s="3"/>
    </row>
    <row r="384" spans="2:3">
      <c r="B384" s="3"/>
      <c r="C384" s="3"/>
    </row>
    <row r="385" spans="2:3">
      <c r="B385" s="3"/>
      <c r="C385" s="3"/>
    </row>
    <row r="386" spans="2:3">
      <c r="B386" s="3"/>
      <c r="C386" s="3"/>
    </row>
    <row r="387" spans="2:3">
      <c r="B387" s="3"/>
      <c r="C387" s="3"/>
    </row>
    <row r="388" spans="2:3">
      <c r="B388" s="3"/>
      <c r="C388" s="3"/>
    </row>
    <row r="389" spans="2:3">
      <c r="B389" s="3"/>
      <c r="C389" s="3"/>
    </row>
    <row r="390" spans="2:3">
      <c r="B390" s="3"/>
      <c r="C390" s="3"/>
    </row>
    <row r="391" spans="2:3">
      <c r="B391" s="3"/>
      <c r="C391" s="3"/>
    </row>
    <row r="392" spans="2:3">
      <c r="B392" s="3"/>
      <c r="C392" s="3"/>
    </row>
    <row r="393" spans="2:3">
      <c r="B393" s="3"/>
      <c r="C393" s="3"/>
    </row>
    <row r="394" spans="2:3">
      <c r="B394" s="3"/>
      <c r="C394" s="3"/>
    </row>
    <row r="395" spans="2:3">
      <c r="B395" s="3"/>
      <c r="C395" s="3"/>
    </row>
    <row r="396" spans="2:3">
      <c r="B396" s="3"/>
      <c r="C396" s="3"/>
    </row>
    <row r="397" spans="2:3">
      <c r="B397" s="3"/>
      <c r="C397" s="3"/>
    </row>
    <row r="398" spans="2:3">
      <c r="B398" s="3"/>
      <c r="C398" s="3"/>
    </row>
    <row r="399" spans="2:3">
      <c r="B399" s="3"/>
      <c r="C399" s="3"/>
    </row>
    <row r="400" spans="2:3">
      <c r="B400" s="3"/>
      <c r="C400" s="3"/>
    </row>
    <row r="401" spans="2:3">
      <c r="B401" s="3"/>
      <c r="C401" s="3"/>
    </row>
    <row r="402" spans="2:3">
      <c r="B402" s="3"/>
      <c r="C402" s="3"/>
    </row>
    <row r="403" spans="2:3">
      <c r="B403" s="3"/>
      <c r="C403" s="3"/>
    </row>
    <row r="404" spans="2:3">
      <c r="B404" s="3"/>
      <c r="C404" s="3"/>
    </row>
    <row r="405" spans="2:3">
      <c r="B405" s="3"/>
      <c r="C405" s="3"/>
    </row>
    <row r="406" spans="2:3">
      <c r="B406" s="3"/>
      <c r="C406" s="3"/>
    </row>
    <row r="407" spans="2:3">
      <c r="B407" s="3"/>
      <c r="C407" s="3"/>
    </row>
    <row r="408" spans="2:3">
      <c r="B408" s="3"/>
      <c r="C408" s="3"/>
    </row>
    <row r="409" spans="2:3">
      <c r="B409" s="3"/>
      <c r="C409" s="3"/>
    </row>
    <row r="410" spans="2:3">
      <c r="B410" s="3"/>
      <c r="C410" s="3"/>
    </row>
    <row r="411" spans="2:3">
      <c r="B411" s="3"/>
      <c r="C411" s="3"/>
    </row>
    <row r="412" spans="2:3">
      <c r="B412" s="3"/>
      <c r="C412" s="3"/>
    </row>
    <row r="413" spans="2:3">
      <c r="B413" s="3"/>
      <c r="C413" s="3"/>
    </row>
    <row r="414" spans="2:3">
      <c r="B414" s="3"/>
      <c r="C414" s="3"/>
    </row>
    <row r="415" spans="2:3">
      <c r="B415" s="3"/>
      <c r="C415" s="3"/>
    </row>
    <row r="416" spans="2:3">
      <c r="B416" s="3"/>
      <c r="C416" s="3"/>
    </row>
    <row r="417" spans="2:3">
      <c r="B417" s="3"/>
      <c r="C417" s="3"/>
    </row>
    <row r="418" spans="2:3">
      <c r="B418" s="3"/>
      <c r="C418" s="3"/>
    </row>
    <row r="419" spans="2:3">
      <c r="B419" s="3"/>
      <c r="C419" s="3"/>
    </row>
    <row r="420" spans="2:3">
      <c r="B420" s="3"/>
      <c r="C420" s="3"/>
    </row>
    <row r="421" spans="2:3">
      <c r="B421" s="3"/>
      <c r="C421" s="3"/>
    </row>
    <row r="422" spans="2:3">
      <c r="B422" s="3"/>
      <c r="C422" s="3"/>
    </row>
    <row r="423" spans="2:3">
      <c r="B423" s="3"/>
      <c r="C423" s="3"/>
    </row>
    <row r="424" spans="2:3">
      <c r="B424" s="3"/>
      <c r="C424" s="3"/>
    </row>
    <row r="425" spans="2:3">
      <c r="B425" s="3"/>
      <c r="C425" s="3"/>
    </row>
    <row r="426" spans="2:3">
      <c r="B426" s="3"/>
      <c r="C426" s="3"/>
    </row>
    <row r="427" spans="2:3">
      <c r="B427" s="3"/>
      <c r="C427" s="3"/>
    </row>
    <row r="428" spans="2:3">
      <c r="B428" s="3"/>
      <c r="C428" s="3"/>
    </row>
    <row r="429" spans="2:3">
      <c r="B429" s="3"/>
      <c r="C429" s="3"/>
    </row>
    <row r="430" spans="2:3">
      <c r="B430" s="3"/>
      <c r="C430" s="3"/>
    </row>
    <row r="431" spans="2:3">
      <c r="B431" s="3"/>
      <c r="C431" s="3"/>
    </row>
    <row r="432" spans="2:3">
      <c r="B432" s="3"/>
      <c r="C432" s="3"/>
    </row>
    <row r="433" spans="2:3">
      <c r="B433" s="3"/>
      <c r="C433" s="3"/>
    </row>
    <row r="434" spans="2:3">
      <c r="B434" s="3"/>
      <c r="C434" s="3"/>
    </row>
    <row r="435" spans="2:3">
      <c r="B435" s="3"/>
      <c r="C435" s="3"/>
    </row>
    <row r="436" spans="2:3">
      <c r="B436" s="3"/>
      <c r="C436" s="3"/>
    </row>
    <row r="437" spans="2:3">
      <c r="B437" s="3"/>
      <c r="C437" s="3"/>
    </row>
    <row r="438" spans="2:3">
      <c r="B438" s="3"/>
      <c r="C438" s="3"/>
    </row>
    <row r="439" spans="2:3">
      <c r="B439" s="3"/>
      <c r="C439" s="3"/>
    </row>
    <row r="440" spans="2:3">
      <c r="B440" s="3"/>
      <c r="C440" s="3"/>
    </row>
    <row r="441" spans="2:3">
      <c r="B441" s="3"/>
      <c r="C441" s="3"/>
    </row>
    <row r="442" spans="2:3">
      <c r="B442" s="3"/>
      <c r="C442" s="3"/>
    </row>
    <row r="443" spans="2:3">
      <c r="B443" s="3"/>
      <c r="C443" s="3"/>
    </row>
    <row r="444" spans="2:3">
      <c r="B444" s="3"/>
      <c r="C444" s="3"/>
    </row>
    <row r="445" spans="2:3">
      <c r="B445" s="3"/>
      <c r="C445" s="3"/>
    </row>
    <row r="446" spans="2:3">
      <c r="B446" s="3"/>
      <c r="C446" s="3"/>
    </row>
    <row r="447" spans="2:3">
      <c r="B447" s="3"/>
      <c r="C447" s="3"/>
    </row>
    <row r="448" spans="2:3">
      <c r="B448" s="3"/>
      <c r="C448" s="3"/>
    </row>
    <row r="449" spans="2:3">
      <c r="B449" s="3"/>
      <c r="C449" s="3"/>
    </row>
    <row r="450" spans="2:3">
      <c r="B450" s="3"/>
      <c r="C450" s="3"/>
    </row>
    <row r="451" spans="2:3">
      <c r="B451" s="3"/>
      <c r="C451" s="3"/>
    </row>
    <row r="452" spans="2:3">
      <c r="B452" s="3"/>
      <c r="C452" s="3"/>
    </row>
    <row r="453" spans="2:3">
      <c r="B453" s="3"/>
      <c r="C453" s="3"/>
    </row>
    <row r="454" spans="2:3">
      <c r="B454" s="3"/>
      <c r="C454" s="3"/>
    </row>
    <row r="455" spans="2:3">
      <c r="B455" s="3"/>
      <c r="C455" s="3"/>
    </row>
    <row r="456" spans="2:3">
      <c r="B456" s="3"/>
      <c r="C456" s="3"/>
    </row>
    <row r="457" spans="2:3">
      <c r="B457" s="3"/>
      <c r="C457" s="3"/>
    </row>
    <row r="458" spans="2:3">
      <c r="B458" s="3"/>
      <c r="C458" s="3"/>
    </row>
    <row r="459" spans="2:3">
      <c r="B459" s="3"/>
      <c r="C459" s="3"/>
    </row>
    <row r="460" spans="2:3">
      <c r="B460" s="3"/>
      <c r="C460" s="3"/>
    </row>
  </sheetData>
  <mergeCells count="1">
    <mergeCell ref="AA6:AB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2DF1B-F870-4170-80DF-6CA795CC67CF}">
  <dimension ref="B2:X456"/>
  <sheetViews>
    <sheetView showGridLines="0" zoomScale="70" zoomScaleNormal="70" workbookViewId="0">
      <selection activeCell="O70" sqref="O70"/>
    </sheetView>
  </sheetViews>
  <sheetFormatPr baseColWidth="10" defaultRowHeight="14.5" outlineLevelRow="1"/>
  <cols>
    <col min="1" max="1" width="3.26953125" customWidth="1"/>
    <col min="2" max="3" width="39.81640625" customWidth="1"/>
    <col min="4" max="10" width="11.453125" style="46" customWidth="1"/>
    <col min="11" max="11" width="2.26953125" style="46" customWidth="1"/>
    <col min="12" max="13" width="11.54296875" style="46" customWidth="1"/>
  </cols>
  <sheetData>
    <row r="2" spans="2:24" s="3" customFormat="1" thickBot="1">
      <c r="B2" s="1" t="s">
        <v>0</v>
      </c>
      <c r="C2" s="1"/>
      <c r="D2" s="40"/>
      <c r="E2" s="40"/>
      <c r="F2" s="40"/>
      <c r="G2" s="40"/>
      <c r="H2" s="40"/>
      <c r="I2" s="40"/>
      <c r="J2" s="40"/>
      <c r="K2" s="41"/>
      <c r="L2" s="40"/>
      <c r="M2" s="40"/>
    </row>
    <row r="3" spans="2:24" s="3" customFormat="1" ht="14">
      <c r="B3" s="4" t="s">
        <v>211</v>
      </c>
      <c r="C3" s="4" t="s">
        <v>212</v>
      </c>
      <c r="D3" s="41"/>
      <c r="E3" s="41"/>
      <c r="F3" s="41"/>
      <c r="G3" s="41"/>
      <c r="H3" s="41"/>
      <c r="I3" s="41"/>
      <c r="J3" s="41"/>
      <c r="K3" s="41"/>
      <c r="L3" s="41"/>
      <c r="M3" s="41"/>
    </row>
    <row r="4" spans="2:24" s="3" customFormat="1" ht="14">
      <c r="D4" s="41"/>
      <c r="E4" s="41"/>
      <c r="F4" s="41"/>
      <c r="G4" s="41"/>
      <c r="H4" s="41"/>
      <c r="I4" s="41"/>
      <c r="J4" s="41"/>
      <c r="K4" s="41"/>
      <c r="L4" s="41"/>
      <c r="M4" s="41"/>
    </row>
    <row r="5" spans="2:24" s="3" customFormat="1" ht="14">
      <c r="D5" s="41"/>
      <c r="E5" s="41"/>
      <c r="F5" s="41"/>
      <c r="G5" s="41"/>
      <c r="H5" s="41"/>
      <c r="I5" s="41"/>
      <c r="J5" s="41"/>
      <c r="K5" s="41"/>
      <c r="L5" s="41"/>
      <c r="M5" s="41"/>
    </row>
    <row r="6" spans="2:24" s="3" customFormat="1" ht="14">
      <c r="B6" s="39" t="s">
        <v>285</v>
      </c>
      <c r="C6" s="39" t="s">
        <v>282</v>
      </c>
      <c r="D6" s="42">
        <v>2018</v>
      </c>
      <c r="E6" s="42">
        <v>2019</v>
      </c>
      <c r="F6" s="42">
        <v>2020</v>
      </c>
      <c r="G6" s="42">
        <v>2021</v>
      </c>
      <c r="H6" s="42">
        <v>2022</v>
      </c>
      <c r="I6" s="42">
        <v>2023</v>
      </c>
      <c r="J6" s="42" t="s">
        <v>362</v>
      </c>
      <c r="K6" s="41"/>
      <c r="L6" s="63" t="s">
        <v>324</v>
      </c>
      <c r="M6" s="63"/>
    </row>
    <row r="7" spans="2:24" s="3" customFormat="1" ht="14">
      <c r="B7" s="38" t="s">
        <v>283</v>
      </c>
      <c r="C7" s="38" t="s">
        <v>284</v>
      </c>
      <c r="D7" s="41"/>
      <c r="E7" s="41"/>
      <c r="F7" s="41"/>
      <c r="G7" s="41"/>
      <c r="H7" s="41"/>
      <c r="I7" s="41"/>
      <c r="J7" s="41"/>
      <c r="K7" s="41"/>
      <c r="L7" s="41"/>
      <c r="M7" s="41"/>
    </row>
    <row r="8" spans="2:24" s="3" customFormat="1" ht="14">
      <c r="B8" s="38" t="s">
        <v>317</v>
      </c>
      <c r="C8" s="38" t="s">
        <v>319</v>
      </c>
      <c r="D8" s="57" t="s">
        <v>321</v>
      </c>
      <c r="E8" s="57" t="s">
        <v>321</v>
      </c>
      <c r="F8" s="57" t="s">
        <v>321</v>
      </c>
      <c r="G8" s="57" t="s">
        <v>321</v>
      </c>
      <c r="H8" s="57" t="s">
        <v>321</v>
      </c>
      <c r="I8" s="57" t="s">
        <v>321</v>
      </c>
      <c r="J8" s="72" t="s">
        <v>321</v>
      </c>
      <c r="K8" s="41"/>
    </row>
    <row r="9" spans="2:24" s="3" customFormat="1" ht="14.5" customHeight="1">
      <c r="B9" s="38" t="s">
        <v>318</v>
      </c>
      <c r="C9" s="38" t="s">
        <v>320</v>
      </c>
      <c r="D9" s="57" t="s">
        <v>322</v>
      </c>
      <c r="E9" s="57" t="s">
        <v>322</v>
      </c>
      <c r="F9" s="57" t="s">
        <v>322</v>
      </c>
      <c r="G9" s="57" t="s">
        <v>322</v>
      </c>
      <c r="H9" s="57" t="s">
        <v>322</v>
      </c>
      <c r="I9" s="57" t="s">
        <v>322</v>
      </c>
      <c r="J9" s="57" t="s">
        <v>322</v>
      </c>
      <c r="K9" s="41"/>
      <c r="L9" s="60" t="s">
        <v>325</v>
      </c>
      <c r="M9" s="60"/>
    </row>
    <row r="10" spans="2:24" s="3" customFormat="1" ht="14.5" customHeight="1">
      <c r="B10" s="38" t="s">
        <v>313</v>
      </c>
      <c r="C10" s="38" t="s">
        <v>315</v>
      </c>
      <c r="D10" s="41" t="s">
        <v>323</v>
      </c>
      <c r="E10" s="41" t="s">
        <v>323</v>
      </c>
      <c r="F10" s="41" t="s">
        <v>323</v>
      </c>
      <c r="G10" s="57" t="s">
        <v>323</v>
      </c>
      <c r="H10" s="57" t="s">
        <v>323</v>
      </c>
      <c r="I10" s="57" t="s">
        <v>323</v>
      </c>
      <c r="J10" s="57" t="s">
        <v>323</v>
      </c>
      <c r="K10" s="41"/>
      <c r="L10" s="60" t="s">
        <v>326</v>
      </c>
      <c r="M10" s="60"/>
    </row>
    <row r="11" spans="2:24" s="3" customFormat="1" ht="14.5" customHeight="1">
      <c r="B11" s="38" t="s">
        <v>314</v>
      </c>
      <c r="C11" s="38" t="s">
        <v>316</v>
      </c>
      <c r="D11" s="57" t="s">
        <v>323</v>
      </c>
      <c r="E11" s="57" t="s">
        <v>323</v>
      </c>
      <c r="F11" s="57" t="s">
        <v>323</v>
      </c>
      <c r="G11" s="57" t="s">
        <v>323</v>
      </c>
      <c r="H11" s="57" t="s">
        <v>323</v>
      </c>
      <c r="I11" s="41"/>
      <c r="J11" s="41"/>
      <c r="K11" s="41"/>
      <c r="L11" s="60" t="s">
        <v>327</v>
      </c>
      <c r="M11" s="60"/>
    </row>
    <row r="12" spans="2:24" s="3" customFormat="1" ht="14">
      <c r="B12" s="38" t="s">
        <v>336</v>
      </c>
      <c r="C12" s="38" t="s">
        <v>337</v>
      </c>
      <c r="D12" s="41"/>
      <c r="E12" s="41"/>
      <c r="F12" s="41"/>
      <c r="G12" s="41"/>
      <c r="H12" s="57" t="s">
        <v>323</v>
      </c>
      <c r="I12" s="57" t="s">
        <v>323</v>
      </c>
      <c r="J12" s="57" t="s">
        <v>323</v>
      </c>
      <c r="K12" s="41"/>
      <c r="L12" s="41"/>
      <c r="M12" s="41"/>
    </row>
    <row r="13" spans="2:24" s="3" customFormat="1">
      <c r="B13" s="38"/>
      <c r="C13" s="38"/>
      <c r="D13" s="41"/>
      <c r="E13" s="41"/>
      <c r="F13" s="41"/>
      <c r="G13" s="41"/>
      <c r="H13" s="41"/>
      <c r="I13" s="41"/>
      <c r="J13" s="41"/>
      <c r="K13" s="41"/>
      <c r="L13" s="41"/>
      <c r="M13" s="41"/>
      <c r="P13"/>
      <c r="Q13"/>
      <c r="R13"/>
      <c r="S13"/>
      <c r="T13"/>
      <c r="U13"/>
      <c r="V13"/>
      <c r="W13"/>
      <c r="X13"/>
    </row>
    <row r="14" spans="2:24" s="3" customFormat="1">
      <c r="D14" s="41"/>
      <c r="E14" s="41"/>
      <c r="F14" s="41"/>
      <c r="G14" s="41"/>
      <c r="H14" s="41"/>
      <c r="I14" s="41"/>
      <c r="J14" s="41"/>
      <c r="K14" s="41"/>
      <c r="L14" s="41"/>
      <c r="M14" s="41"/>
      <c r="P14"/>
      <c r="Q14"/>
      <c r="R14"/>
      <c r="S14"/>
      <c r="T14"/>
      <c r="U14"/>
      <c r="V14"/>
      <c r="W14"/>
      <c r="X14"/>
    </row>
    <row r="15" spans="2:24" s="3" customFormat="1">
      <c r="D15" s="41"/>
      <c r="E15" s="41"/>
      <c r="F15" s="41"/>
      <c r="G15" s="41"/>
      <c r="H15" s="41"/>
      <c r="I15" s="41"/>
      <c r="J15" s="41"/>
      <c r="K15" s="41"/>
      <c r="L15" s="41"/>
      <c r="M15" s="41"/>
      <c r="P15"/>
      <c r="Q15"/>
      <c r="R15"/>
      <c r="S15"/>
      <c r="T15"/>
      <c r="U15"/>
      <c r="V15"/>
      <c r="W15"/>
      <c r="X15"/>
    </row>
    <row r="16" spans="2:24" s="3" customFormat="1">
      <c r="B16" s="28" t="s">
        <v>213</v>
      </c>
      <c r="C16" s="28" t="s">
        <v>214</v>
      </c>
      <c r="D16" s="43">
        <v>2018</v>
      </c>
      <c r="E16" s="43">
        <v>2019</v>
      </c>
      <c r="F16" s="43">
        <v>2020</v>
      </c>
      <c r="G16" s="43">
        <v>2021</v>
      </c>
      <c r="H16" s="43">
        <v>2022</v>
      </c>
      <c r="I16" s="43">
        <v>2023</v>
      </c>
      <c r="J16" s="43">
        <v>2024</v>
      </c>
      <c r="K16" s="41"/>
      <c r="L16" s="43" t="s">
        <v>220</v>
      </c>
      <c r="M16" s="43" t="s">
        <v>331</v>
      </c>
      <c r="P16"/>
      <c r="Q16"/>
      <c r="R16"/>
      <c r="S16"/>
      <c r="T16"/>
      <c r="U16"/>
      <c r="V16"/>
      <c r="W16"/>
      <c r="X16"/>
    </row>
    <row r="17" spans="2:24">
      <c r="B17" s="3" t="s">
        <v>215</v>
      </c>
      <c r="C17" s="3" t="s">
        <v>222</v>
      </c>
      <c r="D17" s="44">
        <v>530.98013743433773</v>
      </c>
      <c r="E17" s="44">
        <f>+AVERAGE('Indicadores mes'!D17:D17)</f>
        <v>568.1644469042526</v>
      </c>
      <c r="F17" s="44">
        <f>+AVERAGE('Indicadores mes'!E17:H17)</f>
        <v>537.86151150394335</v>
      </c>
      <c r="G17" s="44">
        <f>+AVERAGE('Indicadores mes'!I17:L17)</f>
        <v>531.1415885946941</v>
      </c>
      <c r="H17" s="44">
        <f>+AVERAGE('Indicadores mes'!M17:P17)</f>
        <v>541.8698296271466</v>
      </c>
      <c r="I17" s="44">
        <f>+AVERAGE('Indicadores mes'!Q17:T17)</f>
        <v>581.93079528184205</v>
      </c>
      <c r="J17" s="44">
        <f>+AVERAGE('Indicadores mes'!U17:X17)</f>
        <v>553.1526441232304</v>
      </c>
      <c r="L17" s="45">
        <f t="shared" ref="L17:L21" si="0">+J17/I17-1</f>
        <v>-4.9452875482683067E-2</v>
      </c>
      <c r="M17" s="45">
        <f>+J17/F17-1</f>
        <v>2.8429497728013065E-2</v>
      </c>
    </row>
    <row r="18" spans="2:24">
      <c r="B18" s="3" t="s">
        <v>216</v>
      </c>
      <c r="C18" s="3" t="s">
        <v>216</v>
      </c>
      <c r="D18" s="44">
        <v>140.54533602192006</v>
      </c>
      <c r="E18" s="44">
        <f>+AVERAGE('Indicadores mes'!D18:D18)</f>
        <v>128.38931209822474</v>
      </c>
      <c r="F18" s="44">
        <f>+AVERAGE('Indicadores mes'!E18:H18)</f>
        <v>111.22290140926808</v>
      </c>
      <c r="G18" s="44">
        <f>+AVERAGE('Indicadores mes'!I18:L18)</f>
        <v>140.53185520065639</v>
      </c>
      <c r="H18" s="44">
        <f>+AVERAGE('Indicadores mes'!M18:P18)</f>
        <v>143.10074581797318</v>
      </c>
      <c r="I18" s="44">
        <f>+AVERAGE('Indicadores mes'!Q18:T18)</f>
        <v>136.27547889441985</v>
      </c>
      <c r="J18" s="44">
        <f>+AVERAGE('Indicadores mes'!U18:X18)</f>
        <v>137.97330725798147</v>
      </c>
      <c r="L18" s="45">
        <f t="shared" si="0"/>
        <v>1.2458795796102207E-2</v>
      </c>
      <c r="M18" s="45">
        <f>+J18/F18-1</f>
        <v>0.24051167079592406</v>
      </c>
    </row>
    <row r="19" spans="2:24">
      <c r="B19" s="3" t="s">
        <v>217</v>
      </c>
      <c r="C19" s="3" t="s">
        <v>223</v>
      </c>
      <c r="D19" s="44">
        <v>51.627875514897916</v>
      </c>
      <c r="E19" s="44">
        <f>+AVERAGE('Indicadores mes'!D19:D19)</f>
        <v>69.657251250393372</v>
      </c>
      <c r="F19" s="44">
        <f>+AVERAGE('Indicadores mes'!E19:H19)</f>
        <v>45.433007745371562</v>
      </c>
      <c r="G19" s="44">
        <f>+AVERAGE('Indicadores mes'!I19:L19)</f>
        <v>51.548238330372008</v>
      </c>
      <c r="H19" s="44">
        <f>+AVERAGE('Indicadores mes'!M19:P19)</f>
        <v>63.081400297973865</v>
      </c>
      <c r="I19" s="44">
        <f>+AVERAGE('Indicadores mes'!Q19:T19)</f>
        <v>70.551103605654177</v>
      </c>
      <c r="J19" s="44">
        <f>+AVERAGE('Indicadores mes'!U19:X19)</f>
        <v>76.083866666270652</v>
      </c>
      <c r="L19" s="45">
        <f t="shared" si="0"/>
        <v>7.8422062559671435E-2</v>
      </c>
      <c r="M19" s="45">
        <f>+J19/F19-1</f>
        <v>0.67463855998003153</v>
      </c>
    </row>
    <row r="20" spans="2:24">
      <c r="B20" s="3" t="s">
        <v>218</v>
      </c>
      <c r="C20" s="3" t="s">
        <v>224</v>
      </c>
      <c r="D20" s="44">
        <v>21.840264168393134</v>
      </c>
      <c r="E20" s="44">
        <f>+AVERAGE('Indicadores mes'!D20:D20)</f>
        <v>17.886826904668641</v>
      </c>
      <c r="F20" s="44">
        <f>+AVERAGE('Indicadores mes'!E20:H20)</f>
        <v>19.795564923585513</v>
      </c>
      <c r="G20" s="44">
        <f>+AVERAGE('Indicadores mes'!I20:L20)</f>
        <v>21.832412400121328</v>
      </c>
      <c r="H20" s="44">
        <f>+AVERAGE('Indicadores mes'!M20:P20)</f>
        <v>25.166610506473372</v>
      </c>
      <c r="I20" s="44">
        <f>+AVERAGE('Indicadores mes'!Q20:T20)</f>
        <v>28.80376136249216</v>
      </c>
      <c r="J20" s="44">
        <f>+AVERAGE('Indicadores mes'!U20:X20)</f>
        <v>32.228719058227298</v>
      </c>
      <c r="L20" s="45">
        <f t="shared" si="0"/>
        <v>0.11890661266882563</v>
      </c>
      <c r="M20" s="45">
        <f>+J20/F20-1</f>
        <v>0.62807776300580587</v>
      </c>
    </row>
    <row r="21" spans="2:24">
      <c r="B21" s="12" t="s">
        <v>219</v>
      </c>
      <c r="C21" s="12" t="s">
        <v>219</v>
      </c>
      <c r="D21" s="47">
        <f t="shared" ref="D21:I21" si="1">+SUM(D17:D20)</f>
        <v>744.99361313954887</v>
      </c>
      <c r="E21" s="47">
        <f t="shared" si="1"/>
        <v>784.0978371575394</v>
      </c>
      <c r="F21" s="47">
        <f t="shared" si="1"/>
        <v>714.31298558216849</v>
      </c>
      <c r="G21" s="47">
        <f t="shared" si="1"/>
        <v>745.05409452584388</v>
      </c>
      <c r="H21" s="47">
        <f t="shared" si="1"/>
        <v>773.21858624956701</v>
      </c>
      <c r="I21" s="47">
        <f t="shared" si="1"/>
        <v>817.56113914440823</v>
      </c>
      <c r="J21" s="47">
        <f>+SUM(J17:J20)</f>
        <v>799.43853710570977</v>
      </c>
      <c r="L21" s="48">
        <f t="shared" si="0"/>
        <v>-2.2166662737497567E-2</v>
      </c>
      <c r="M21" s="48">
        <f>+J21/F21-1</f>
        <v>0.11917122219773657</v>
      </c>
    </row>
    <row r="22" spans="2:24">
      <c r="B22" s="3"/>
      <c r="C22" s="3"/>
      <c r="I22" s="81"/>
      <c r="J22" s="81"/>
      <c r="L22" s="48"/>
    </row>
    <row r="23" spans="2:24">
      <c r="B23" s="3"/>
      <c r="C23" s="3"/>
    </row>
    <row r="24" spans="2:24" s="3" customFormat="1">
      <c r="B24" s="28" t="s">
        <v>288</v>
      </c>
      <c r="C24" s="28" t="s">
        <v>289</v>
      </c>
      <c r="D24" s="43">
        <v>2018</v>
      </c>
      <c r="E24" s="43">
        <v>2019</v>
      </c>
      <c r="F24" s="43">
        <v>2020</v>
      </c>
      <c r="G24" s="43">
        <v>2021</v>
      </c>
      <c r="H24" s="43">
        <v>2022</v>
      </c>
      <c r="I24" s="43">
        <v>2023</v>
      </c>
      <c r="J24" s="43">
        <v>2024</v>
      </c>
      <c r="K24" s="41"/>
      <c r="L24" s="43" t="s">
        <v>220</v>
      </c>
      <c r="M24" s="43" t="s">
        <v>331</v>
      </c>
      <c r="P24"/>
      <c r="Q24"/>
      <c r="R24"/>
      <c r="S24"/>
      <c r="T24"/>
      <c r="U24"/>
      <c r="V24"/>
      <c r="W24"/>
      <c r="X24"/>
    </row>
    <row r="25" spans="2:24">
      <c r="B25" s="12" t="s">
        <v>290</v>
      </c>
      <c r="C25" s="12" t="s">
        <v>301</v>
      </c>
      <c r="D25" s="49">
        <v>10.953911679353107</v>
      </c>
      <c r="E25" s="49">
        <f>+'Indicadores mes'!D25</f>
        <v>12.840018713874391</v>
      </c>
      <c r="F25" s="49">
        <f>+'Indicadores mes'!H25</f>
        <v>11.427694631035937</v>
      </c>
      <c r="G25" s="49" t="str">
        <f>+'Indicadores mes'!L25</f>
        <v xml:space="preserve"> 12.98 </v>
      </c>
      <c r="H25" s="49">
        <f>+'Indicadores mes'!P25</f>
        <v>11.982209460775904</v>
      </c>
      <c r="I25" s="49">
        <f>+'Indicadores mes'!T25</f>
        <v>12.350250082191611</v>
      </c>
      <c r="J25" s="49">
        <f>+'Indicadores mes'!X25</f>
        <v>12.62157730036661</v>
      </c>
      <c r="L25" s="48">
        <f t="shared" ref="L25:L36" si="2">+J25/I25-1</f>
        <v>2.1969370366535124E-2</v>
      </c>
      <c r="M25" s="48">
        <f t="shared" ref="M25:M36" si="3">+J25/F25-1</f>
        <v>0.10447274869318468</v>
      </c>
    </row>
    <row r="26" spans="2:24">
      <c r="B26" s="7" t="s">
        <v>291</v>
      </c>
      <c r="C26" s="7" t="s">
        <v>302</v>
      </c>
      <c r="D26" s="50">
        <v>18.063436712578248</v>
      </c>
      <c r="E26" s="50">
        <f>+'Indicadores mes'!D26</f>
        <v>17.818616622898706</v>
      </c>
      <c r="F26" s="50">
        <f>+'Indicadores mes'!H26</f>
        <v>16.765138846024655</v>
      </c>
      <c r="G26" s="50" t="str">
        <f>+'Indicadores mes'!L26</f>
        <v xml:space="preserve"> 23.71 </v>
      </c>
      <c r="H26" s="50">
        <f>+'Indicadores mes'!P26</f>
        <v>21.986119131621869</v>
      </c>
      <c r="I26" s="50">
        <f>+'Indicadores mes'!T26</f>
        <v>20.683992621671912</v>
      </c>
      <c r="J26" s="50">
        <f>+'Indicadores mes'!X26</f>
        <v>24.231817321184124</v>
      </c>
      <c r="L26" s="45">
        <f t="shared" si="2"/>
        <v>0.1715251385167742</v>
      </c>
      <c r="M26" s="45">
        <f t="shared" si="3"/>
        <v>0.44536931926036294</v>
      </c>
    </row>
    <row r="27" spans="2:24">
      <c r="B27" s="31" t="s">
        <v>292</v>
      </c>
      <c r="C27" s="31" t="s">
        <v>303</v>
      </c>
      <c r="D27" s="50">
        <v>31.355750345917969</v>
      </c>
      <c r="E27" s="50">
        <f>+'Indicadores mes'!D27</f>
        <v>33.62740086540407</v>
      </c>
      <c r="F27" s="50">
        <f>+'Indicadores mes'!H27</f>
        <v>33.728200962060441</v>
      </c>
      <c r="G27" s="50" t="str">
        <f>+'Indicadores mes'!L27</f>
        <v xml:space="preserve"> 33.06 </v>
      </c>
      <c r="H27" s="50">
        <f>+'Indicadores mes'!P27</f>
        <v>36.41397216699108</v>
      </c>
      <c r="I27" s="50">
        <f>+'Indicadores mes'!T27</f>
        <v>34.834765372646039</v>
      </c>
      <c r="J27" s="50">
        <f>+'Indicadores mes'!X27</f>
        <v>34.760514361784885</v>
      </c>
      <c r="L27" s="45">
        <f t="shared" si="2"/>
        <v>-2.1315203379971281E-3</v>
      </c>
      <c r="M27" s="45">
        <f t="shared" si="3"/>
        <v>3.0606832569743503E-2</v>
      </c>
    </row>
    <row r="28" spans="2:24">
      <c r="B28" s="12" t="s">
        <v>293</v>
      </c>
      <c r="C28" s="12" t="s">
        <v>304</v>
      </c>
      <c r="D28" s="49">
        <v>10.020257233773712</v>
      </c>
      <c r="E28" s="49">
        <f>+'Indicadores mes'!D28</f>
        <v>9.8678108870580541</v>
      </c>
      <c r="F28" s="49">
        <f>+'Indicadores mes'!H28</f>
        <v>9.3897798434269575</v>
      </c>
      <c r="G28" s="49" t="str">
        <f>+'Indicadores mes'!L28</f>
        <v xml:space="preserve"> 8.59 </v>
      </c>
      <c r="H28" s="49">
        <f>+'Indicadores mes'!P28</f>
        <v>9.2613797294637248</v>
      </c>
      <c r="I28" s="49">
        <f>+'Indicadores mes'!T28</f>
        <v>9.7569385492397025</v>
      </c>
      <c r="J28" s="49">
        <f>+'Indicadores mes'!X28</f>
        <v>10.449091207221512</v>
      </c>
      <c r="L28" s="48">
        <f t="shared" si="2"/>
        <v>7.0939532363432312E-2</v>
      </c>
      <c r="M28" s="48">
        <f t="shared" si="3"/>
        <v>0.11281535685164057</v>
      </c>
    </row>
    <row r="29" spans="2:24">
      <c r="B29" s="7" t="s">
        <v>294</v>
      </c>
      <c r="C29" s="7" t="s">
        <v>305</v>
      </c>
      <c r="D29" s="50">
        <v>15.647575839647295</v>
      </c>
      <c r="E29" s="50">
        <f>+'Indicadores mes'!D29</f>
        <v>13.100157131766354</v>
      </c>
      <c r="F29" s="50">
        <f>+'Indicadores mes'!H29</f>
        <v>12.464600055835707</v>
      </c>
      <c r="G29" s="50" t="str">
        <f>+'Indicadores mes'!L29</f>
        <v xml:space="preserve"> 21.24 </v>
      </c>
      <c r="H29" s="50">
        <f>+'Indicadores mes'!P29</f>
        <v>16.742385505768411</v>
      </c>
      <c r="I29" s="50">
        <f>+'Indicadores mes'!T29</f>
        <v>15.664582614954384</v>
      </c>
      <c r="J29" s="50">
        <f>+'Indicadores mes'!X29</f>
        <v>18.655478071335931</v>
      </c>
      <c r="L29" s="45">
        <f t="shared" si="2"/>
        <v>0.19093361948413823</v>
      </c>
      <c r="M29" s="45">
        <f t="shared" si="3"/>
        <v>0.49667682779775713</v>
      </c>
    </row>
    <row r="30" spans="2:24">
      <c r="B30" s="7" t="s">
        <v>295</v>
      </c>
      <c r="C30" s="7" t="s">
        <v>306</v>
      </c>
      <c r="D30" s="50">
        <v>26.401857176442746</v>
      </c>
      <c r="E30" s="50">
        <f>+'Indicadores mes'!D30</f>
        <v>26.803618738770489</v>
      </c>
      <c r="F30" s="50">
        <f>+'Indicadores mes'!H30</f>
        <v>20.501212595218831</v>
      </c>
      <c r="G30" s="50" t="str">
        <f>+'Indicadores mes'!L30</f>
        <v xml:space="preserve"> 27.79 </v>
      </c>
      <c r="H30" s="50">
        <f>+'Indicadores mes'!P30</f>
        <v>33.564458618863014</v>
      </c>
      <c r="I30" s="50">
        <f>+'Indicadores mes'!T30</f>
        <v>29.307228390322329</v>
      </c>
      <c r="J30" s="50">
        <f>+'Indicadores mes'!X30</f>
        <v>27.665299745257016</v>
      </c>
      <c r="L30" s="45">
        <f t="shared" si="2"/>
        <v>-5.6024698862602196E-2</v>
      </c>
      <c r="M30" s="45">
        <f t="shared" si="3"/>
        <v>0.34944699572107019</v>
      </c>
    </row>
    <row r="31" spans="2:24">
      <c r="B31" s="12" t="s">
        <v>296</v>
      </c>
      <c r="C31" s="12" t="s">
        <v>307</v>
      </c>
      <c r="D31" s="49">
        <v>5.673005331117813</v>
      </c>
      <c r="E31" s="49">
        <f>+'Indicadores mes'!D31</f>
        <v>6.0949264362273317</v>
      </c>
      <c r="F31" s="49">
        <f>+'Indicadores mes'!H31</f>
        <v>5.982276391267618</v>
      </c>
      <c r="G31" s="49" t="str">
        <f>+'Indicadores mes'!L31</f>
        <v xml:space="preserve"> 5.92 </v>
      </c>
      <c r="H31" s="49">
        <f>+'Indicadores mes'!P31</f>
        <v>6.1103377757780679</v>
      </c>
      <c r="I31" s="49">
        <f>+'Indicadores mes'!T31</f>
        <v>6.5876101932006108</v>
      </c>
      <c r="J31" s="49">
        <f>+'Indicadores mes'!X31</f>
        <v>6.4354176063068582</v>
      </c>
      <c r="L31" s="48">
        <f t="shared" si="2"/>
        <v>-2.3102852541402319E-2</v>
      </c>
      <c r="M31" s="48">
        <f t="shared" si="3"/>
        <v>7.5747288390201062E-2</v>
      </c>
    </row>
    <row r="32" spans="2:24">
      <c r="B32" s="7" t="s">
        <v>297</v>
      </c>
      <c r="C32" s="7" t="s">
        <v>308</v>
      </c>
      <c r="D32" s="50">
        <v>43.395300056797822</v>
      </c>
      <c r="E32" s="50">
        <f>+'Indicadores mes'!D32</f>
        <v>46.545780648121429</v>
      </c>
      <c r="F32" s="50">
        <f>+'Indicadores mes'!H32</f>
        <v>46.863139174558185</v>
      </c>
      <c r="G32" s="50" t="str">
        <f>+'Indicadores mes'!L32</f>
        <v xml:space="preserve"> 45.98 </v>
      </c>
      <c r="H32" s="50">
        <f>+'Indicadores mes'!P32</f>
        <v>54.563422128733997</v>
      </c>
      <c r="I32" s="50">
        <f>+'Indicadores mes'!T32</f>
        <v>51.057407311112271</v>
      </c>
      <c r="J32" s="50">
        <f>+'Indicadores mes'!X32</f>
        <v>51.247117487251479</v>
      </c>
      <c r="L32" s="45">
        <f t="shared" si="2"/>
        <v>3.7156249431788968E-3</v>
      </c>
      <c r="M32" s="45">
        <f t="shared" si="3"/>
        <v>9.3548541346400782E-2</v>
      </c>
    </row>
    <row r="33" spans="2:15">
      <c r="B33" s="7" t="s">
        <v>298</v>
      </c>
      <c r="C33" s="7" t="s">
        <v>309</v>
      </c>
      <c r="D33" s="50">
        <v>18.120770465454921</v>
      </c>
      <c r="E33" s="50">
        <f>+'Indicadores mes'!D33</f>
        <v>16.892166862857867</v>
      </c>
      <c r="F33" s="50">
        <f>+'Indicadores mes'!H33</f>
        <v>15.812203440094901</v>
      </c>
      <c r="G33" s="50" t="str">
        <f>+'Indicadores mes'!L33</f>
        <v xml:space="preserve"> 17.67 </v>
      </c>
      <c r="H33" s="50">
        <f>+'Indicadores mes'!P33</f>
        <v>19.251557111236938</v>
      </c>
      <c r="I33" s="50">
        <f>+'Indicadores mes'!T33</f>
        <v>18.77177473870314</v>
      </c>
      <c r="J33" s="50">
        <f>+'Indicadores mes'!X33</f>
        <v>15.819687309859528</v>
      </c>
      <c r="L33" s="45">
        <f t="shared" si="2"/>
        <v>-0.15726203142407613</v>
      </c>
      <c r="M33" s="45">
        <f t="shared" si="3"/>
        <v>4.7329708303966989E-4</v>
      </c>
    </row>
    <row r="34" spans="2:15">
      <c r="B34" s="12" t="s">
        <v>299</v>
      </c>
      <c r="C34" s="12" t="s">
        <v>310</v>
      </c>
      <c r="D34" s="49">
        <v>3.6764749039577374</v>
      </c>
      <c r="E34" s="49">
        <f>+'Indicadores mes'!D34</f>
        <v>3.9436980981793668</v>
      </c>
      <c r="F34" s="49">
        <f>+'Indicadores mes'!H34</f>
        <v>3.9114865435669572</v>
      </c>
      <c r="G34" s="49" t="str">
        <f>+'Indicadores mes'!L34</f>
        <v xml:space="preserve"> 3.85 </v>
      </c>
      <c r="H34" s="49">
        <f>+'Indicadores mes'!P34</f>
        <v>4.0054962072646729</v>
      </c>
      <c r="I34" s="49">
        <f>+'Indicadores mes'!T34</f>
        <v>4.2926957596099458</v>
      </c>
      <c r="J34" s="49">
        <f>+'Indicadores mes'!X34</f>
        <v>4.1991764223385761</v>
      </c>
      <c r="L34" s="48">
        <f t="shared" si="2"/>
        <v>-2.1785689577932588E-2</v>
      </c>
      <c r="M34" s="48">
        <f t="shared" si="3"/>
        <v>7.3550011119115188E-2</v>
      </c>
    </row>
    <row r="35" spans="2:15">
      <c r="B35" s="7" t="s">
        <v>300</v>
      </c>
      <c r="C35" s="7" t="s">
        <v>311</v>
      </c>
      <c r="D35" s="50">
        <v>23.089618123247458</v>
      </c>
      <c r="E35" s="50">
        <f>+'Indicadores mes'!D35</f>
        <v>21.9585091541785</v>
      </c>
      <c r="F35" s="50">
        <f>+'Indicadores mes'!H35</f>
        <v>18.540494245139712</v>
      </c>
      <c r="G35" s="50" t="str">
        <f>+'Indicadores mes'!L35</f>
        <v xml:space="preserve"> 24.90 </v>
      </c>
      <c r="H35" s="50">
        <f>+'Indicadores mes'!P35</f>
        <v>30.874905458326399</v>
      </c>
      <c r="I35" s="50">
        <f>+'Indicadores mes'!T35</f>
        <v>28.343063517010371</v>
      </c>
      <c r="J35" s="50">
        <f>+'Indicadores mes'!X35</f>
        <v>25.418356599207932</v>
      </c>
      <c r="L35" s="45">
        <f t="shared" si="2"/>
        <v>-0.10318951287842071</v>
      </c>
      <c r="M35" s="45">
        <f t="shared" si="3"/>
        <v>0.37096434772073095</v>
      </c>
    </row>
    <row r="36" spans="2:15">
      <c r="B36" s="7" t="s">
        <v>298</v>
      </c>
      <c r="C36" s="7" t="s">
        <v>312</v>
      </c>
      <c r="D36" s="50">
        <v>18.120770465454921</v>
      </c>
      <c r="E36" s="50">
        <f>+'Indicadores mes'!D36</f>
        <v>16.892166862857867</v>
      </c>
      <c r="F36" s="50">
        <f>+'Indicadores mes'!H36</f>
        <v>15.812203440094901</v>
      </c>
      <c r="G36" s="50" t="str">
        <f>+'Indicadores mes'!L36</f>
        <v xml:space="preserve"> 17.67 </v>
      </c>
      <c r="H36" s="50">
        <f>+'Indicadores mes'!P36</f>
        <v>19.251557111236938</v>
      </c>
      <c r="I36" s="50">
        <f>+'Indicadores mes'!T36</f>
        <v>18.77177473870314</v>
      </c>
      <c r="J36" s="50">
        <f>+'Indicadores mes'!X36</f>
        <v>15.819687309859528</v>
      </c>
      <c r="L36" s="45">
        <f t="shared" si="2"/>
        <v>-0.15726203142407613</v>
      </c>
      <c r="M36" s="45">
        <f t="shared" si="3"/>
        <v>4.7329708303966989E-4</v>
      </c>
    </row>
    <row r="37" spans="2:15">
      <c r="B37" s="3"/>
      <c r="C37" s="3"/>
      <c r="D37" s="51"/>
      <c r="E37" s="51"/>
      <c r="F37" s="51"/>
      <c r="G37" s="51"/>
      <c r="H37" s="51"/>
      <c r="I37" s="51"/>
      <c r="J37" s="51"/>
    </row>
    <row r="38" spans="2:15">
      <c r="B38" s="3"/>
      <c r="C38" s="3"/>
    </row>
    <row r="39" spans="2:15">
      <c r="B39" s="28" t="s">
        <v>225</v>
      </c>
      <c r="C39" s="28" t="s">
        <v>231</v>
      </c>
      <c r="D39" s="43">
        <v>2018</v>
      </c>
      <c r="E39" s="43">
        <v>2019</v>
      </c>
      <c r="F39" s="43">
        <v>2020</v>
      </c>
      <c r="G39" s="43">
        <v>2021</v>
      </c>
      <c r="H39" s="43">
        <v>2022</v>
      </c>
      <c r="I39" s="43">
        <v>2023</v>
      </c>
      <c r="J39" s="43">
        <v>2024</v>
      </c>
      <c r="K39" s="41"/>
      <c r="L39" s="43" t="s">
        <v>220</v>
      </c>
      <c r="M39" s="43" t="s">
        <v>331</v>
      </c>
    </row>
    <row r="40" spans="2:15">
      <c r="B40" s="3" t="s">
        <v>215</v>
      </c>
      <c r="C40" s="3" t="s">
        <v>222</v>
      </c>
      <c r="D40" s="44">
        <v>23</v>
      </c>
      <c r="E40" s="44">
        <f>+'Indicadores mes'!D40</f>
        <v>25</v>
      </c>
      <c r="F40" s="44">
        <f>+'Indicadores mes'!H40</f>
        <v>26</v>
      </c>
      <c r="G40" s="44">
        <f>+'Indicadores mes'!L40</f>
        <v>28</v>
      </c>
      <c r="H40" s="44">
        <f>+'Indicadores mes'!P40</f>
        <v>29</v>
      </c>
      <c r="I40" s="44">
        <f>+'Indicadores mes'!T40</f>
        <v>29</v>
      </c>
      <c r="J40" s="44">
        <f>+'Indicadores mes'!X40</f>
        <v>35</v>
      </c>
      <c r="L40" s="45">
        <f>+J40/I40-1</f>
        <v>0.2068965517241379</v>
      </c>
      <c r="M40" s="45">
        <f>+J40/F40-1</f>
        <v>0.34615384615384626</v>
      </c>
    </row>
    <row r="41" spans="2:15">
      <c r="B41" s="3" t="s">
        <v>216</v>
      </c>
      <c r="C41" s="3" t="s">
        <v>216</v>
      </c>
      <c r="D41" s="44">
        <v>626</v>
      </c>
      <c r="E41" s="44">
        <f>+'Indicadores mes'!D41</f>
        <v>670</v>
      </c>
      <c r="F41" s="44">
        <f>+'Indicadores mes'!H41</f>
        <v>701</v>
      </c>
      <c r="G41" s="44">
        <f>+'Indicadores mes'!L41</f>
        <v>742</v>
      </c>
      <c r="H41" s="44">
        <f>+'Indicadores mes'!P41</f>
        <v>790</v>
      </c>
      <c r="I41" s="44">
        <f>+'Indicadores mes'!T41</f>
        <v>852</v>
      </c>
      <c r="J41" s="44">
        <f>+'Indicadores mes'!X41</f>
        <v>916</v>
      </c>
      <c r="L41" s="45">
        <f>+J41/I41-1</f>
        <v>7.5117370892018753E-2</v>
      </c>
      <c r="M41" s="45">
        <f>+J41/F41-1</f>
        <v>0.30670470756062773</v>
      </c>
    </row>
    <row r="42" spans="2:15">
      <c r="B42" s="3" t="s">
        <v>217</v>
      </c>
      <c r="C42" s="3" t="s">
        <v>223</v>
      </c>
      <c r="D42" s="44">
        <v>275</v>
      </c>
      <c r="E42" s="44">
        <f>+'Indicadores mes'!D42</f>
        <v>279</v>
      </c>
      <c r="F42" s="44">
        <f>+'Indicadores mes'!H42</f>
        <v>284</v>
      </c>
      <c r="G42" s="44">
        <f>+'Indicadores mes'!L42</f>
        <v>287</v>
      </c>
      <c r="H42" s="44">
        <f>+'Indicadores mes'!P42</f>
        <v>291</v>
      </c>
      <c r="I42" s="44">
        <f>+'Indicadores mes'!T42</f>
        <v>294</v>
      </c>
      <c r="J42" s="44">
        <f>+'Indicadores mes'!X42</f>
        <v>294</v>
      </c>
      <c r="L42" s="45">
        <f>+J42/I42-1</f>
        <v>0</v>
      </c>
      <c r="M42" s="45">
        <f>+J42/F42-1</f>
        <v>3.5211267605633756E-2</v>
      </c>
    </row>
    <row r="43" spans="2:15">
      <c r="B43" s="3" t="s">
        <v>218</v>
      </c>
      <c r="C43" s="3" t="s">
        <v>224</v>
      </c>
      <c r="D43" s="44">
        <v>760292</v>
      </c>
      <c r="E43" s="44">
        <f>+'Indicadores mes'!D43</f>
        <v>951708</v>
      </c>
      <c r="F43" s="44">
        <f>+'Indicadores mes'!H43</f>
        <v>1045056</v>
      </c>
      <c r="G43" s="44">
        <f>+'Indicadores mes'!L43</f>
        <v>1299065</v>
      </c>
      <c r="H43" s="44">
        <f>+'Indicadores mes'!P43</f>
        <v>1559269</v>
      </c>
      <c r="I43" s="44">
        <f>+'Indicadores mes'!T43</f>
        <v>1781421</v>
      </c>
      <c r="J43" s="44">
        <f>+'Indicadores mes'!X43</f>
        <v>1965002</v>
      </c>
      <c r="L43" s="45">
        <f>+J43/I43-1</f>
        <v>0.10305312444391301</v>
      </c>
      <c r="M43" s="45">
        <f>+J43/F43-1</f>
        <v>0.88028392736848549</v>
      </c>
    </row>
    <row r="44" spans="2:15">
      <c r="B44" s="12" t="s">
        <v>219</v>
      </c>
      <c r="C44" s="12" t="s">
        <v>219</v>
      </c>
      <c r="D44" s="47">
        <f t="shared" ref="D44:I44" si="4">+SUM(D40:D43)</f>
        <v>761216</v>
      </c>
      <c r="E44" s="47">
        <f t="shared" si="4"/>
        <v>952682</v>
      </c>
      <c r="F44" s="47">
        <f t="shared" si="4"/>
        <v>1046067</v>
      </c>
      <c r="G44" s="47">
        <f t="shared" si="4"/>
        <v>1300122</v>
      </c>
      <c r="H44" s="47">
        <f t="shared" si="4"/>
        <v>1560379</v>
      </c>
      <c r="I44" s="47">
        <f t="shared" si="4"/>
        <v>1782596</v>
      </c>
      <c r="J44" s="47">
        <f>+SUM(J40:J43)</f>
        <v>1966247</v>
      </c>
      <c r="L44" s="48">
        <f>+J44/I44-1</f>
        <v>0.1030244654425343</v>
      </c>
      <c r="M44" s="48">
        <f>+J44/F44-1</f>
        <v>0.87965684798392463</v>
      </c>
      <c r="O44" s="58"/>
    </row>
    <row r="45" spans="2:15" ht="8.15" customHeight="1">
      <c r="B45" s="3"/>
      <c r="C45" s="3"/>
    </row>
    <row r="46" spans="2:15">
      <c r="B46" s="12" t="s">
        <v>226</v>
      </c>
      <c r="C46" s="12" t="s">
        <v>230</v>
      </c>
      <c r="D46" s="52">
        <v>184393</v>
      </c>
      <c r="E46" s="52">
        <f>+E44-D44</f>
        <v>191466</v>
      </c>
      <c r="F46" s="52">
        <f>+F44-E44</f>
        <v>93385</v>
      </c>
      <c r="G46" s="52">
        <f>+G44-F44</f>
        <v>254055</v>
      </c>
      <c r="H46" s="52">
        <f>+SUM('Indicadores mes'!M46:P46)</f>
        <v>260257</v>
      </c>
      <c r="I46" s="52">
        <f>+SUM('Indicadores mes'!Q46:T46)</f>
        <v>222217</v>
      </c>
      <c r="J46" s="52">
        <f>+SUM('Indicadores mes'!U46:X46)</f>
        <v>183651</v>
      </c>
      <c r="L46" s="45">
        <f>+J46/I46-1</f>
        <v>-0.17355107845034357</v>
      </c>
      <c r="M46" s="45">
        <f>+J46/F46-1</f>
        <v>0.96660063179311462</v>
      </c>
    </row>
    <row r="47" spans="2:15">
      <c r="B47" s="3"/>
      <c r="C47" s="3"/>
    </row>
    <row r="48" spans="2:15">
      <c r="B48" s="3"/>
      <c r="C48" s="3"/>
    </row>
    <row r="49" spans="2:15">
      <c r="B49" s="28" t="s">
        <v>236</v>
      </c>
      <c r="C49" s="28" t="s">
        <v>235</v>
      </c>
      <c r="D49" s="43">
        <v>2018</v>
      </c>
      <c r="E49" s="43">
        <v>2019</v>
      </c>
      <c r="F49" s="43">
        <v>2020</v>
      </c>
      <c r="G49" s="43">
        <v>2021</v>
      </c>
      <c r="H49" s="43">
        <v>2022</v>
      </c>
      <c r="I49" s="43">
        <v>2023</v>
      </c>
      <c r="J49" s="43">
        <v>2024</v>
      </c>
      <c r="K49" s="41"/>
      <c r="L49" s="43" t="s">
        <v>220</v>
      </c>
      <c r="M49" s="43" t="s">
        <v>331</v>
      </c>
    </row>
    <row r="50" spans="2:15">
      <c r="B50" s="3" t="s">
        <v>227</v>
      </c>
      <c r="C50" s="3" t="s">
        <v>232</v>
      </c>
      <c r="D50" s="44">
        <v>9103.693280999998</v>
      </c>
      <c r="E50" s="44">
        <f>+'Indicadores mes'!D50</f>
        <v>10555.733971</v>
      </c>
      <c r="F50" s="44">
        <f>+'Indicadores mes'!H50</f>
        <v>11527.519901</v>
      </c>
      <c r="G50" s="44">
        <f>+'Indicadores mes'!L50</f>
        <v>13777.376270999999</v>
      </c>
      <c r="H50" s="44">
        <f>+'Indicadores mes'!P50</f>
        <v>15320.070530999999</v>
      </c>
      <c r="I50" s="44">
        <f>+'Indicadores mes'!T50</f>
        <v>16503.943221000001</v>
      </c>
      <c r="J50" s="44">
        <f>+'Indicadores mes'!X50</f>
        <v>17478.997421</v>
      </c>
      <c r="L50" s="45">
        <f>+J50/I50-1</f>
        <v>5.9080074800506921E-2</v>
      </c>
      <c r="M50" s="45">
        <f>+J50/F50-1</f>
        <v>0.51628429802005504</v>
      </c>
      <c r="N50" s="58"/>
    </row>
    <row r="51" spans="2:15">
      <c r="B51" s="3" t="s">
        <v>228</v>
      </c>
      <c r="C51" s="3" t="s">
        <v>233</v>
      </c>
      <c r="D51" s="44">
        <v>587.80290139999988</v>
      </c>
      <c r="E51" s="44">
        <f>+'Indicadores mes'!D51</f>
        <v>609.86091339999996</v>
      </c>
      <c r="F51" s="44">
        <f>+'Indicadores mes'!H51</f>
        <v>616.73445340000001</v>
      </c>
      <c r="G51" s="44">
        <f>+'Indicadores mes'!L51</f>
        <v>629.47872340000004</v>
      </c>
      <c r="H51" s="44">
        <f>+'Indicadores mes'!P51</f>
        <v>641.21372339999994</v>
      </c>
      <c r="I51" s="44">
        <f>+'Indicadores mes'!T51</f>
        <v>664.57165239999995</v>
      </c>
      <c r="J51" s="44">
        <f>+'Indicadores mes'!X51</f>
        <v>676.86423439999999</v>
      </c>
      <c r="L51" s="45">
        <f>+J51/I51-1</f>
        <v>1.8497000219024118E-2</v>
      </c>
      <c r="M51" s="45">
        <f>+J51/F51-1</f>
        <v>9.7497035666663345E-2</v>
      </c>
      <c r="N51" s="58"/>
    </row>
    <row r="52" spans="2:15">
      <c r="B52" s="12" t="s">
        <v>219</v>
      </c>
      <c r="C52" s="12" t="s">
        <v>219</v>
      </c>
      <c r="D52" s="47">
        <v>9691.4961823999984</v>
      </c>
      <c r="E52" s="47">
        <f t="shared" ref="E52:J52" si="5">+SUM(E50:E51)</f>
        <v>11165.5948844</v>
      </c>
      <c r="F52" s="47">
        <f t="shared" si="5"/>
        <v>12144.2543544</v>
      </c>
      <c r="G52" s="47">
        <f t="shared" si="5"/>
        <v>14406.854994399999</v>
      </c>
      <c r="H52" s="47">
        <f t="shared" si="5"/>
        <v>15961.2842544</v>
      </c>
      <c r="I52" s="47">
        <f t="shared" si="5"/>
        <v>17168.514873400003</v>
      </c>
      <c r="J52" s="47">
        <f t="shared" si="5"/>
        <v>18155.8616554</v>
      </c>
      <c r="L52" s="48">
        <f>+J52/I52-1</f>
        <v>5.7509154943258478E-2</v>
      </c>
      <c r="M52" s="48">
        <f>+J52/F52-1</f>
        <v>0.49501658360950973</v>
      </c>
    </row>
    <row r="53" spans="2:15" ht="8.15" customHeight="1">
      <c r="B53" s="3"/>
      <c r="C53" s="3"/>
    </row>
    <row r="54" spans="2:15">
      <c r="B54" s="12" t="s">
        <v>229</v>
      </c>
      <c r="C54" s="12" t="s">
        <v>234</v>
      </c>
      <c r="D54" s="52">
        <v>1344.7218009999997</v>
      </c>
      <c r="E54" s="52">
        <f>+E52-D52</f>
        <v>1474.0987020000011</v>
      </c>
      <c r="F54" s="52">
        <f>+F52-E52</f>
        <v>978.65947000000051</v>
      </c>
      <c r="G54" s="52">
        <f>+G52-F52</f>
        <v>2262.6006399999987</v>
      </c>
      <c r="H54" s="52">
        <f>+SUM('Indicadores mes'!M54:P54)</f>
        <v>1554.4292600000008</v>
      </c>
      <c r="I54" s="52">
        <f>+SUM('Indicadores mes'!Q54:T54)</f>
        <v>1207.2306190000036</v>
      </c>
      <c r="J54" s="52">
        <f>+SUM('Indicadores mes'!U54:X54)</f>
        <v>987.34678199999689</v>
      </c>
      <c r="L54" s="45">
        <f>+J54/I54-1</f>
        <v>-0.18213904910906342</v>
      </c>
      <c r="M54" s="45">
        <f>+J54/F54-1</f>
        <v>8.876746474436592E-3</v>
      </c>
    </row>
    <row r="55" spans="2:15">
      <c r="B55" s="3"/>
      <c r="C55" s="3"/>
    </row>
    <row r="56" spans="2:15">
      <c r="B56" s="3"/>
      <c r="C56" s="3"/>
    </row>
    <row r="57" spans="2:15">
      <c r="B57" s="28" t="s">
        <v>237</v>
      </c>
      <c r="C57" s="28" t="s">
        <v>246</v>
      </c>
      <c r="D57" s="43">
        <v>2018</v>
      </c>
      <c r="E57" s="43">
        <v>2019</v>
      </c>
      <c r="F57" s="43">
        <v>2020</v>
      </c>
      <c r="G57" s="43">
        <v>2021</v>
      </c>
      <c r="H57" s="43">
        <v>2022</v>
      </c>
      <c r="I57" s="43">
        <v>2023</v>
      </c>
      <c r="J57" s="43">
        <v>2024</v>
      </c>
      <c r="K57" s="41"/>
      <c r="L57" s="43" t="s">
        <v>220</v>
      </c>
      <c r="M57" s="43" t="s">
        <v>331</v>
      </c>
    </row>
    <row r="58" spans="2:15">
      <c r="B58" s="12" t="s">
        <v>238</v>
      </c>
      <c r="C58" s="12" t="s">
        <v>243</v>
      </c>
      <c r="D58" s="47">
        <v>674.39732658000003</v>
      </c>
      <c r="E58" s="47">
        <f t="shared" ref="E58:J58" si="6">+SUM(E59:E61)</f>
        <v>188.52232807000001</v>
      </c>
      <c r="F58" s="47">
        <f t="shared" si="6"/>
        <v>571.01900000000001</v>
      </c>
      <c r="G58" s="47">
        <f t="shared" si="6"/>
        <v>744.17600000000016</v>
      </c>
      <c r="H58" s="47">
        <f t="shared" si="6"/>
        <v>815.45899999999995</v>
      </c>
      <c r="I58" s="47">
        <f t="shared" si="6"/>
        <v>873.58299999999997</v>
      </c>
      <c r="J58" s="47">
        <f t="shared" si="6"/>
        <v>897.19899999999996</v>
      </c>
      <c r="L58" s="48">
        <f t="shared" ref="L58:L71" si="7">+J58/I58-1</f>
        <v>2.7033493096820793E-2</v>
      </c>
      <c r="M58" s="48">
        <f t="shared" ref="M58:M67" si="8">+J58/F58-1</f>
        <v>0.57122442510669513</v>
      </c>
      <c r="O58" s="58"/>
    </row>
    <row r="59" spans="2:15">
      <c r="B59" s="7" t="s">
        <v>286</v>
      </c>
      <c r="C59" s="7" t="s">
        <v>287</v>
      </c>
      <c r="D59" s="44">
        <v>279.84250380000003</v>
      </c>
      <c r="E59" s="44">
        <f>+SUM('Indicadores mes'!D59:D59)</f>
        <v>74.851884409999997</v>
      </c>
      <c r="F59" s="44">
        <f>+SUM('Indicadores mes'!E59:H59)</f>
        <v>261.09378857000002</v>
      </c>
      <c r="G59" s="44">
        <f>+SUM('Indicadores mes'!I59:L59)</f>
        <v>266.17468082000005</v>
      </c>
      <c r="H59" s="44">
        <f>+SUM('Indicadores mes'!M59:P59)</f>
        <v>324.31016939999932</v>
      </c>
      <c r="I59" s="44">
        <f>+SUM('Indicadores mes'!Q59:T59)</f>
        <v>371.34388857999994</v>
      </c>
      <c r="J59" s="44">
        <f>+SUM('Indicadores mes'!U59:X59)</f>
        <v>399.04079788000001</v>
      </c>
      <c r="L59" s="45">
        <f t="shared" si="7"/>
        <v>7.4585606904456148E-2</v>
      </c>
      <c r="M59" s="45">
        <f t="shared" si="8"/>
        <v>0.52834274635765999</v>
      </c>
      <c r="O59" s="58"/>
    </row>
    <row r="60" spans="2:15">
      <c r="B60" s="7" t="s">
        <v>239</v>
      </c>
      <c r="C60" s="7" t="s">
        <v>263</v>
      </c>
      <c r="D60" s="44">
        <v>117.00689427000002</v>
      </c>
      <c r="E60" s="44">
        <f>+SUM('Indicadores mes'!D60:D60)</f>
        <v>28.999483350000002</v>
      </c>
      <c r="F60" s="44">
        <f>+SUM('Indicadores mes'!E60:H60)</f>
        <v>59.960934980000005</v>
      </c>
      <c r="G60" s="44">
        <f>+SUM('Indicadores mes'!I60:L60)</f>
        <v>148.56529906</v>
      </c>
      <c r="H60" s="44">
        <f>+SUM('Indicadores mes'!M60:P60)</f>
        <v>123.69342319000127</v>
      </c>
      <c r="I60" s="44">
        <f>+SUM('Indicadores mes'!Q60:T60)</f>
        <v>111.37203570999999</v>
      </c>
      <c r="J60" s="44">
        <f>+SUM('Indicadores mes'!U60:X60)</f>
        <v>107.7959572</v>
      </c>
      <c r="L60" s="45">
        <f t="shared" si="7"/>
        <v>-3.2109303625478147E-2</v>
      </c>
      <c r="M60" s="45">
        <f t="shared" si="8"/>
        <v>0.79776978521024389</v>
      </c>
      <c r="O60" s="58"/>
    </row>
    <row r="61" spans="2:15">
      <c r="B61" s="12" t="s">
        <v>240</v>
      </c>
      <c r="C61" s="12" t="s">
        <v>242</v>
      </c>
      <c r="D61" s="47">
        <f t="shared" ref="D61:I61" si="9">+SUM(D62:D66,D71)</f>
        <v>277.54792851000002</v>
      </c>
      <c r="E61" s="47">
        <f t="shared" si="9"/>
        <v>84.670960309999998</v>
      </c>
      <c r="F61" s="47">
        <f t="shared" si="9"/>
        <v>249.96427645</v>
      </c>
      <c r="G61" s="47">
        <f t="shared" si="9"/>
        <v>329.43602012000008</v>
      </c>
      <c r="H61" s="47">
        <f t="shared" si="9"/>
        <v>367.45540740999934</v>
      </c>
      <c r="I61" s="47">
        <f t="shared" si="9"/>
        <v>390.86707571000005</v>
      </c>
      <c r="J61" s="47">
        <f>+SUM(J62:J66,J71)</f>
        <v>390.36224491999997</v>
      </c>
      <c r="K61" s="47"/>
      <c r="L61" s="48">
        <f t="shared" si="7"/>
        <v>-1.2915664208428268E-3</v>
      </c>
      <c r="M61" s="48">
        <f t="shared" si="8"/>
        <v>0.56167213357018864</v>
      </c>
      <c r="O61" s="65"/>
    </row>
    <row r="62" spans="2:15">
      <c r="B62" s="7" t="s">
        <v>215</v>
      </c>
      <c r="C62" s="7" t="s">
        <v>222</v>
      </c>
      <c r="D62" s="44">
        <v>81.917622740000013</v>
      </c>
      <c r="E62" s="44">
        <f>+SUM('Indicadores mes'!D62:D62)</f>
        <v>23.473188849999996</v>
      </c>
      <c r="F62" s="44">
        <f>+SUM('Indicadores mes'!E62:H62)</f>
        <v>87.238460360000005</v>
      </c>
      <c r="G62" s="44">
        <f>+SUM('Indicadores mes'!I62:L62)</f>
        <v>92.104262440957356</v>
      </c>
      <c r="H62" s="44">
        <f>+SUM('Indicadores mes'!M62:P62)</f>
        <v>101.66133575379968</v>
      </c>
      <c r="I62" s="44">
        <f>+SUM('Indicadores mes'!Q62:T62)</f>
        <v>114.27608974920598</v>
      </c>
      <c r="J62" s="44">
        <f>+SUM('Indicadores mes'!U62:X62)</f>
        <v>111.29586556</v>
      </c>
      <c r="L62" s="45">
        <f t="shared" si="7"/>
        <v>-2.6079157903866723E-2</v>
      </c>
      <c r="M62" s="45">
        <f t="shared" si="8"/>
        <v>0.2757660451677415</v>
      </c>
      <c r="O62" s="58"/>
    </row>
    <row r="63" spans="2:15">
      <c r="B63" s="7" t="s">
        <v>216</v>
      </c>
      <c r="C63" s="7" t="s">
        <v>216</v>
      </c>
      <c r="D63" s="44">
        <v>38.778621690000008</v>
      </c>
      <c r="E63" s="44">
        <f>+SUM('Indicadores mes'!D63:D63)</f>
        <v>11.82167995</v>
      </c>
      <c r="F63" s="44">
        <f>+SUM('Indicadores mes'!E63:H63)</f>
        <v>39.160643809999996</v>
      </c>
      <c r="G63" s="44">
        <f>+SUM('Indicadores mes'!I63:L63)</f>
        <v>51.888130799999999</v>
      </c>
      <c r="H63" s="44">
        <f>+SUM('Indicadores mes'!M63:P63)</f>
        <v>57.569011916318402</v>
      </c>
      <c r="I63" s="44">
        <f>+SUM('Indicadores mes'!Q63:T63)</f>
        <v>54.237485641198433</v>
      </c>
      <c r="J63" s="44">
        <f>+SUM('Indicadores mes'!U63:X63)</f>
        <v>57.078764433146873</v>
      </c>
      <c r="L63" s="45">
        <f t="shared" si="7"/>
        <v>5.2385886962839301E-2</v>
      </c>
      <c r="M63" s="45">
        <f t="shared" si="8"/>
        <v>0.45755429124409175</v>
      </c>
      <c r="O63" s="58"/>
    </row>
    <row r="64" spans="2:15">
      <c r="B64" s="7" t="s">
        <v>217</v>
      </c>
      <c r="C64" s="7" t="s">
        <v>223</v>
      </c>
      <c r="D64" s="44">
        <v>25.6306887</v>
      </c>
      <c r="E64" s="44">
        <f>+SUM('Indicadores mes'!D64:D64)</f>
        <v>7.6014092599999996</v>
      </c>
      <c r="F64" s="44">
        <f>+SUM('Indicadores mes'!E64:H64)</f>
        <v>20.65794528</v>
      </c>
      <c r="G64" s="44">
        <f>+SUM('Indicadores mes'!I64:L64)</f>
        <v>23.132096820000001</v>
      </c>
      <c r="H64" s="44">
        <f>+SUM('Indicadores mes'!M64:P64)</f>
        <v>29.771827842456005</v>
      </c>
      <c r="I64" s="44">
        <f>+SUM('Indicadores mes'!Q64:T64)</f>
        <v>34.196435560201664</v>
      </c>
      <c r="J64" s="44">
        <f>+SUM('Indicadores mes'!U64:X64)</f>
        <v>37.44056928151123</v>
      </c>
      <c r="L64" s="45">
        <f t="shared" si="7"/>
        <v>9.486759857173932E-2</v>
      </c>
      <c r="M64" s="45">
        <f t="shared" si="8"/>
        <v>0.81240528881443685</v>
      </c>
      <c r="O64" s="58"/>
    </row>
    <row r="65" spans="2:16">
      <c r="B65" s="7" t="s">
        <v>218</v>
      </c>
      <c r="C65" s="7" t="s">
        <v>224</v>
      </c>
      <c r="D65" s="44">
        <v>24.301703300000003</v>
      </c>
      <c r="E65" s="44">
        <f>+SUM('Indicadores mes'!D65:D65)</f>
        <v>8.9636745799999993</v>
      </c>
      <c r="F65" s="44">
        <f>+SUM('Indicadores mes'!E65:H65)</f>
        <v>38.217714540000003</v>
      </c>
      <c r="G65" s="44">
        <f>+SUM('Indicadores mes'!I65:L65)</f>
        <v>44.071542480000005</v>
      </c>
      <c r="H65" s="44">
        <f>+SUM('Indicadores mes'!M65:P65)</f>
        <v>56.52071478742554</v>
      </c>
      <c r="I65" s="44">
        <f>+SUM('Indicadores mes'!Q65:T65)</f>
        <v>66.204815171470841</v>
      </c>
      <c r="J65" s="44">
        <f>+SUM('Indicadores mes'!U65:X65)</f>
        <v>75.796445591667265</v>
      </c>
      <c r="L65" s="45">
        <f t="shared" si="7"/>
        <v>0.14487813908027758</v>
      </c>
      <c r="M65" s="45">
        <f t="shared" si="8"/>
        <v>0.98328043693811251</v>
      </c>
      <c r="O65" s="58"/>
    </row>
    <row r="66" spans="2:16">
      <c r="B66" s="7" t="s">
        <v>264</v>
      </c>
      <c r="C66" s="7" t="s">
        <v>265</v>
      </c>
      <c r="D66" s="44">
        <v>80.762839939999978</v>
      </c>
      <c r="E66" s="44">
        <f>+SUM('Indicadores mes'!D66:D66)</f>
        <v>24.914965340000002</v>
      </c>
      <c r="F66" s="44">
        <f>+SUM('Indicadores mes'!E66:H66)</f>
        <v>43.647693939999996</v>
      </c>
      <c r="G66" s="44">
        <f>+SUM('Indicadores mes'!I66:L66)</f>
        <v>81.032310389042635</v>
      </c>
      <c r="H66" s="44">
        <f>+SUM('Indicadores mes'!M66:P66)</f>
        <v>83.889849519999743</v>
      </c>
      <c r="I66" s="44">
        <f>+SUM('Indicadores mes'!Q66:T66)</f>
        <v>88.885981977924772</v>
      </c>
      <c r="J66" s="44">
        <f>+SUM('Indicadores mes'!U66:X66)</f>
        <v>75.859564419999927</v>
      </c>
      <c r="L66" s="45">
        <f t="shared" si="7"/>
        <v>-0.14655199017950904</v>
      </c>
      <c r="M66" s="45">
        <f t="shared" si="8"/>
        <v>0.73799707549910321</v>
      </c>
      <c r="O66" s="58"/>
    </row>
    <row r="67" spans="2:16" outlineLevel="1">
      <c r="B67" s="66" t="s">
        <v>346</v>
      </c>
      <c r="C67" s="66" t="s">
        <v>347</v>
      </c>
      <c r="D67" s="55">
        <v>64.957282749999962</v>
      </c>
      <c r="E67" s="55">
        <f>+SUM('Indicadores mes'!D67:D67)</f>
        <v>19.266160650000003</v>
      </c>
      <c r="F67" s="55">
        <f>+SUM('Indicadores mes'!E67:H67)</f>
        <v>30.458222979999995</v>
      </c>
      <c r="G67" s="55">
        <f>+SUM('Indicadores mes'!I67:L67)</f>
        <v>56.996126199999985</v>
      </c>
      <c r="H67" s="55">
        <f>+SUM('Indicadores mes'!M67:P67)</f>
        <v>57.801623359999965</v>
      </c>
      <c r="I67" s="55">
        <f>+SUM('Indicadores mes'!Q67:T67)</f>
        <v>41.025627255697728</v>
      </c>
      <c r="J67" s="55">
        <f>+SUM('Indicadores mes'!U67:X67)</f>
        <v>29.433818324999979</v>
      </c>
      <c r="L67" s="45">
        <f t="shared" si="7"/>
        <v>-0.28255043752165554</v>
      </c>
      <c r="M67" s="45">
        <f t="shared" si="8"/>
        <v>-3.3633106424911241E-2</v>
      </c>
      <c r="O67" s="58"/>
    </row>
    <row r="68" spans="2:16" outlineLevel="1">
      <c r="B68" s="66" t="s">
        <v>348</v>
      </c>
      <c r="C68" s="66" t="s">
        <v>349</v>
      </c>
      <c r="D68" s="55">
        <v>7.4505805969238278E-15</v>
      </c>
      <c r="E68" s="55">
        <f>+SUM('Indicadores mes'!D68:D68)</f>
        <v>0</v>
      </c>
      <c r="F68" s="55">
        <f>+SUM('Indicadores mes'!E68:H68)</f>
        <v>2.5611370801925659E-15</v>
      </c>
      <c r="G68" s="55">
        <f>+SUM('Indicadores mes'!I68:L68)</f>
        <v>4.0902131799999992</v>
      </c>
      <c r="H68" s="55">
        <f>+SUM('Indicadores mes'!M68:P68)</f>
        <v>0.52298277000000126</v>
      </c>
      <c r="I68" s="55">
        <f>+SUM('Indicadores mes'!Q68:T68)</f>
        <v>16.22196997</v>
      </c>
      <c r="J68" s="55">
        <f>+SUM('Indicadores mes'!U68:X68)</f>
        <v>4.6221633399999975</v>
      </c>
      <c r="L68" s="35">
        <f t="shared" si="7"/>
        <v>-0.71506769223787447</v>
      </c>
      <c r="M68" s="35" t="s">
        <v>209</v>
      </c>
      <c r="O68" s="58"/>
    </row>
    <row r="69" spans="2:16" outlineLevel="1">
      <c r="B69" s="66" t="s">
        <v>345</v>
      </c>
      <c r="C69" s="66" t="s">
        <v>350</v>
      </c>
      <c r="D69" s="55">
        <v>11.648225309999999</v>
      </c>
      <c r="E69" s="55">
        <f>+SUM('Indicadores mes'!D69:D69)</f>
        <v>3.7175019599999999</v>
      </c>
      <c r="F69" s="55">
        <f>+SUM('Indicadores mes'!E69:H69)</f>
        <v>5.6266036799999988</v>
      </c>
      <c r="G69" s="55">
        <f>+SUM('Indicadores mes'!I69:L69)</f>
        <v>14.213763700000001</v>
      </c>
      <c r="H69" s="55">
        <f>+SUM('Indicadores mes'!M69:P69)</f>
        <v>16.630683669999794</v>
      </c>
      <c r="I69" s="55">
        <f>+SUM('Indicadores mes'!Q69:T69)</f>
        <v>13.010582419999986</v>
      </c>
      <c r="J69" s="55">
        <f>+SUM('Indicadores mes'!U69:X69)</f>
        <v>10.684019959999876</v>
      </c>
      <c r="L69" s="45">
        <f t="shared" si="7"/>
        <v>-0.17882077718701483</v>
      </c>
      <c r="M69" s="45">
        <f>+J69/F69-1</f>
        <v>0.89883996947868883</v>
      </c>
      <c r="O69" s="58"/>
    </row>
    <row r="70" spans="2:16" outlineLevel="1">
      <c r="B70" s="66" t="s">
        <v>351</v>
      </c>
      <c r="C70" s="66" t="s">
        <v>352</v>
      </c>
      <c r="D70" s="55">
        <v>4.1573318800000001</v>
      </c>
      <c r="E70" s="55">
        <f>+SUM('Indicadores mes'!D70:D70)</f>
        <v>1.9313027300000003</v>
      </c>
      <c r="F70" s="55">
        <f>+SUM('Indicadores mes'!E70:H70)</f>
        <v>7.61779545</v>
      </c>
      <c r="G70" s="55">
        <f>+SUM('Indicadores mes'!I70:L70)</f>
        <v>8.3690199300000003</v>
      </c>
      <c r="H70" s="55">
        <f>+SUM('Indicadores mes'!M70:P70)</f>
        <v>9.9896614500000034</v>
      </c>
      <c r="I70" s="55">
        <f>+SUM('Indicadores mes'!Q70:T70)</f>
        <v>12.15783148</v>
      </c>
      <c r="J70" s="55">
        <f>+SUM('Indicadores mes'!U70:X70)</f>
        <v>26.408455779999937</v>
      </c>
      <c r="L70" s="45">
        <f t="shared" si="7"/>
        <v>1.1721353699829318</v>
      </c>
      <c r="M70" s="45">
        <f>+J70/F70-1</f>
        <v>2.4666795601606677</v>
      </c>
      <c r="O70" s="58"/>
    </row>
    <row r="71" spans="2:16">
      <c r="B71" s="7" t="s">
        <v>241</v>
      </c>
      <c r="C71" s="7" t="s">
        <v>244</v>
      </c>
      <c r="D71" s="44">
        <v>26.15645214000001</v>
      </c>
      <c r="E71" s="44">
        <f>+SUM('Indicadores mes'!D71:D71)</f>
        <v>7.8960423300000002</v>
      </c>
      <c r="F71" s="44">
        <f>+SUM('Indicadores mes'!E71:H71)</f>
        <v>21.04181852</v>
      </c>
      <c r="G71" s="44">
        <f>+SUM('Indicadores mes'!I71:L71)</f>
        <v>37.207677189999998</v>
      </c>
      <c r="H71" s="44">
        <f>+SUM('Indicadores mes'!M71:P71)</f>
        <v>38.042667590000001</v>
      </c>
      <c r="I71" s="44">
        <f>+SUM('Indicadores mes'!Q71:T71)</f>
        <v>33.066267609998349</v>
      </c>
      <c r="J71" s="44">
        <f>+SUM('Indicadores mes'!U71:X71)</f>
        <v>32.891035633674697</v>
      </c>
      <c r="L71" s="45">
        <f t="shared" si="7"/>
        <v>-5.2994180773722199E-3</v>
      </c>
      <c r="M71" s="45">
        <f>+J71/F71-1</f>
        <v>0.56312704638204902</v>
      </c>
      <c r="O71" s="58"/>
    </row>
    <row r="72" spans="2:16">
      <c r="B72" s="3"/>
      <c r="C72" s="3"/>
      <c r="D72" s="54"/>
      <c r="E72" s="54"/>
      <c r="F72" s="54"/>
      <c r="G72" s="54"/>
      <c r="H72" s="54"/>
      <c r="I72" s="54"/>
      <c r="J72" s="54"/>
      <c r="K72" s="54"/>
      <c r="O72" s="58"/>
    </row>
    <row r="73" spans="2:16">
      <c r="B73" s="3"/>
      <c r="C73" s="3"/>
    </row>
    <row r="74" spans="2:16">
      <c r="B74" s="28" t="s">
        <v>245</v>
      </c>
      <c r="C74" s="28"/>
      <c r="D74" s="43">
        <v>2018</v>
      </c>
      <c r="E74" s="43">
        <v>2019</v>
      </c>
      <c r="F74" s="43">
        <v>2020</v>
      </c>
      <c r="G74" s="43">
        <v>2021</v>
      </c>
      <c r="H74" s="43">
        <v>2022</v>
      </c>
      <c r="I74" s="43">
        <v>2023</v>
      </c>
      <c r="J74" s="43">
        <v>2024</v>
      </c>
      <c r="K74" s="41"/>
      <c r="L74" s="43" t="s">
        <v>220</v>
      </c>
      <c r="M74" s="43" t="s">
        <v>331</v>
      </c>
    </row>
    <row r="75" spans="2:16">
      <c r="B75" s="3" t="s">
        <v>247</v>
      </c>
      <c r="C75" s="3" t="s">
        <v>247</v>
      </c>
      <c r="D75" s="44">
        <v>159.05927198000001</v>
      </c>
      <c r="E75" s="44">
        <f>+'Indicadores mes'!D76</f>
        <v>170.91785812000001</v>
      </c>
      <c r="F75" s="44">
        <f>+'Indicadores mes'!H76</f>
        <v>121.49199999999999</v>
      </c>
      <c r="G75" s="44">
        <f>+'Indicadores mes'!L76</f>
        <v>201.57400000000001</v>
      </c>
      <c r="H75" s="44">
        <f>+'Indicadores mes'!P76</f>
        <v>217.98500000000001</v>
      </c>
      <c r="I75" s="44">
        <f>+'Indicadores mes'!T76</f>
        <v>232.26500000000001</v>
      </c>
      <c r="J75" s="44">
        <f>+'Indicadores mes'!X76</f>
        <v>248.541</v>
      </c>
      <c r="L75" s="45">
        <f t="shared" ref="L75:L82" si="10">+J75/I75-1</f>
        <v>7.0075129700988059E-2</v>
      </c>
      <c r="M75" s="45">
        <f t="shared" ref="M75:M82" si="11">+J75/F75-1</f>
        <v>1.0457396371777565</v>
      </c>
      <c r="P75" s="58"/>
    </row>
    <row r="76" spans="2:16">
      <c r="B76" s="3" t="s">
        <v>248</v>
      </c>
      <c r="C76" s="3" t="s">
        <v>256</v>
      </c>
      <c r="D76" s="44">
        <v>476.16207951070339</v>
      </c>
      <c r="E76" s="44">
        <f>+'Indicadores mes'!D77</f>
        <v>548.86548917858045</v>
      </c>
      <c r="F76" s="44">
        <f>+'Indicadores mes'!H77</f>
        <v>597.30060822436803</v>
      </c>
      <c r="G76" s="44">
        <f>+'Indicadores mes'!L77</f>
        <v>761.7207387285805</v>
      </c>
      <c r="H76" s="44">
        <f>+'Indicadores mes'!P77</f>
        <v>791.72073873070337</v>
      </c>
      <c r="I76" s="44">
        <f>+'Indicadores mes'!T77</f>
        <v>886.7207387285805</v>
      </c>
      <c r="J76" s="44">
        <f>+'Indicadores mes'!X77</f>
        <v>941.7207387285805</v>
      </c>
      <c r="L76" s="45">
        <f t="shared" si="10"/>
        <v>6.2026292605788624E-2</v>
      </c>
      <c r="M76" s="45">
        <f t="shared" si="11"/>
        <v>0.57662779136972797</v>
      </c>
      <c r="P76" s="69"/>
    </row>
    <row r="77" spans="2:16" hidden="1" outlineLevel="1">
      <c r="B77" s="38" t="s">
        <v>278</v>
      </c>
      <c r="C77" s="38" t="s">
        <v>280</v>
      </c>
      <c r="D77" s="55">
        <v>15</v>
      </c>
      <c r="E77" s="55">
        <f>+'Indicadores mes'!D78</f>
        <v>0</v>
      </c>
      <c r="F77" s="55">
        <f>+'Indicadores mes'!H78</f>
        <v>25.579869495787534</v>
      </c>
      <c r="G77" s="55">
        <f>+'Indicadores mes'!L78</f>
        <v>0</v>
      </c>
      <c r="H77" s="55">
        <f>+'Indicadores mes'!P78</f>
        <v>0</v>
      </c>
      <c r="I77" s="55">
        <f>+'Indicadores mes'!T78</f>
        <v>15</v>
      </c>
      <c r="J77" s="55">
        <f>+'Indicadores mes'!X78</f>
        <v>0</v>
      </c>
      <c r="K77" s="56"/>
      <c r="L77" s="35">
        <f t="shared" si="10"/>
        <v>-1</v>
      </c>
      <c r="M77" s="35">
        <f t="shared" si="11"/>
        <v>-1</v>
      </c>
      <c r="P77" s="69"/>
    </row>
    <row r="78" spans="2:16" hidden="1" outlineLevel="1">
      <c r="B78" s="38" t="s">
        <v>279</v>
      </c>
      <c r="C78" s="38" t="s">
        <v>281</v>
      </c>
      <c r="D78" s="55">
        <f>+D76-D77</f>
        <v>461.16207951070339</v>
      </c>
      <c r="E78" s="55">
        <f>+'Indicadores mes'!D79</f>
        <v>548.86548917858045</v>
      </c>
      <c r="F78" s="55">
        <f>+'Indicadores mes'!H79</f>
        <v>571.7207387285805</v>
      </c>
      <c r="G78" s="55">
        <f>+'Indicadores mes'!L79</f>
        <v>761.7207387285805</v>
      </c>
      <c r="H78" s="55">
        <f>+'Indicadores mes'!P79</f>
        <v>791.72073873070337</v>
      </c>
      <c r="I78" s="55">
        <f>+'Indicadores mes'!T79</f>
        <v>872</v>
      </c>
      <c r="J78" s="55">
        <f>+'Indicadores mes'!X79</f>
        <v>942</v>
      </c>
      <c r="K78" s="56"/>
      <c r="L78" s="45">
        <f t="shared" si="10"/>
        <v>8.0275229357798183E-2</v>
      </c>
      <c r="M78" s="45">
        <f t="shared" si="11"/>
        <v>0.64765756459152413</v>
      </c>
      <c r="P78" s="69"/>
    </row>
    <row r="79" spans="2:16" collapsed="1">
      <c r="B79" s="3" t="s">
        <v>249</v>
      </c>
      <c r="C79" s="3" t="s">
        <v>257</v>
      </c>
      <c r="D79" s="44">
        <v>455.38468727070335</v>
      </c>
      <c r="E79" s="44">
        <f>+'Indicadores mes'!D80</f>
        <v>537.0604891785805</v>
      </c>
      <c r="F79" s="44">
        <f>+'Indicadores mes'!H80</f>
        <v>573.89560822436806</v>
      </c>
      <c r="G79" s="44">
        <f>+'Indicadores mes'!L80</f>
        <v>674.38373872858051</v>
      </c>
      <c r="H79" s="44">
        <f>+'Indicadores mes'!P80</f>
        <v>751.98765985858051</v>
      </c>
      <c r="I79" s="44">
        <f>+'Indicadores mes'!T80</f>
        <v>872.62653183858049</v>
      </c>
      <c r="J79" s="44">
        <f>+'Indicadores mes'!X80</f>
        <v>919.6981138085805</v>
      </c>
      <c r="L79" s="45">
        <f t="shared" si="10"/>
        <v>5.3942414369206215E-2</v>
      </c>
      <c r="M79" s="45">
        <f t="shared" si="11"/>
        <v>0.60255297414476616</v>
      </c>
      <c r="P79" s="58"/>
    </row>
    <row r="80" spans="2:16">
      <c r="B80" s="3" t="s">
        <v>250</v>
      </c>
      <c r="C80" s="3" t="s">
        <v>250</v>
      </c>
      <c r="D80" s="44">
        <v>119.05155390999995</v>
      </c>
      <c r="E80" s="44">
        <f>+'Indicadores mes'!D82</f>
        <v>120.26058845000024</v>
      </c>
      <c r="F80" s="44">
        <f>+'Indicadores mes'!H82</f>
        <v>70.770402309999966</v>
      </c>
      <c r="G80" s="44">
        <f>+'Indicadores mes'!L82</f>
        <v>149.90141612999975</v>
      </c>
      <c r="H80" s="44">
        <f>+'Indicadores mes'!P82</f>
        <v>167.50344788999953</v>
      </c>
      <c r="I80" s="44">
        <f>+'Indicadores mes'!T82</f>
        <v>114.52300007999985</v>
      </c>
      <c r="J80" s="44">
        <f>+'Indicadores mes'!X82</f>
        <v>114.89610308999984</v>
      </c>
      <c r="L80" s="45">
        <f t="shared" si="10"/>
        <v>3.2578871470303472E-3</v>
      </c>
      <c r="M80" s="35">
        <f t="shared" si="11"/>
        <v>0.62350501536946679</v>
      </c>
      <c r="P80" s="58"/>
    </row>
    <row r="81" spans="2:16">
      <c r="B81" s="3" t="s">
        <v>274</v>
      </c>
      <c r="C81" s="3" t="s">
        <v>274</v>
      </c>
      <c r="D81" s="44">
        <v>96.071822690000019</v>
      </c>
      <c r="E81" s="44">
        <f>+'Indicadores mes'!D84</f>
        <v>114.09617311000004</v>
      </c>
      <c r="F81" s="44">
        <f>+'Indicadores mes'!H84</f>
        <v>104.07750541999999</v>
      </c>
      <c r="G81" s="44">
        <f>+'Indicadores mes'!L84</f>
        <v>133.04626236000001</v>
      </c>
      <c r="H81" s="44">
        <f>+'Indicadores mes'!P84</f>
        <v>190.476</v>
      </c>
      <c r="I81" s="44">
        <f>+'Indicadores mes'!T84</f>
        <v>137.70099999999999</v>
      </c>
      <c r="J81" s="44">
        <f>+'Indicadores mes'!X84</f>
        <v>214.58999999999997</v>
      </c>
      <c r="L81" s="45">
        <f t="shared" si="10"/>
        <v>0.55837648237848669</v>
      </c>
      <c r="M81" s="45">
        <f t="shared" si="11"/>
        <v>1.061828818187291</v>
      </c>
      <c r="P81" s="58"/>
    </row>
    <row r="82" spans="2:16">
      <c r="B82" s="3" t="s">
        <v>275</v>
      </c>
      <c r="C82" s="3" t="s">
        <v>276</v>
      </c>
      <c r="D82" s="44">
        <v>18.449310020000002</v>
      </c>
      <c r="E82" s="44">
        <f>+'Indicadores mes'!D86</f>
        <v>20.453512489999998</v>
      </c>
      <c r="F82" s="44">
        <f>+'Indicadores mes'!H86</f>
        <v>23.388715569999995</v>
      </c>
      <c r="G82" s="44">
        <f>+'Indicadores mes'!L86</f>
        <v>22.083875339999995</v>
      </c>
      <c r="H82" s="44">
        <f>+'Indicadores mes'!P86</f>
        <v>31.209036468869584</v>
      </c>
      <c r="I82" s="44">
        <f>+'Indicadores mes'!T86</f>
        <v>30.126452981833857</v>
      </c>
      <c r="J82" s="44">
        <f>+'Indicadores mes'!X86</f>
        <v>36.666187002999997</v>
      </c>
      <c r="L82" s="45">
        <f t="shared" si="10"/>
        <v>0.21707613654715918</v>
      </c>
      <c r="M82" s="45">
        <f t="shared" si="11"/>
        <v>0.56768707085525549</v>
      </c>
      <c r="P82" s="58"/>
    </row>
    <row r="83" spans="2:16">
      <c r="B83" s="3"/>
      <c r="C83" s="3"/>
    </row>
    <row r="84" spans="2:16">
      <c r="B84" s="3" t="s">
        <v>251</v>
      </c>
      <c r="C84" s="3" t="s">
        <v>258</v>
      </c>
      <c r="D84" s="35">
        <f t="shared" ref="D84:I84" si="12">+D75/D61</f>
        <v>0.57308758467015231</v>
      </c>
      <c r="E84" s="35">
        <f t="shared" si="12"/>
        <v>2.01861249115671</v>
      </c>
      <c r="F84" s="35">
        <f t="shared" si="12"/>
        <v>0.48603745193286396</v>
      </c>
      <c r="G84" s="35">
        <f t="shared" si="12"/>
        <v>0.61187601746334486</v>
      </c>
      <c r="H84" s="35">
        <f t="shared" si="12"/>
        <v>0.5932284451505615</v>
      </c>
      <c r="I84" s="35">
        <f t="shared" si="12"/>
        <v>0.59423014736684221</v>
      </c>
      <c r="J84" s="35">
        <f>+J75/J61</f>
        <v>0.63669323361672814</v>
      </c>
      <c r="L84" s="35" t="s">
        <v>209</v>
      </c>
      <c r="M84" s="35" t="s">
        <v>209</v>
      </c>
    </row>
    <row r="85" spans="2:16">
      <c r="B85" s="3" t="s">
        <v>252</v>
      </c>
      <c r="C85" s="3" t="s">
        <v>259</v>
      </c>
      <c r="D85" s="36">
        <f t="shared" ref="D85:I85" si="13">+D76/D75</f>
        <v>2.9936141011042454</v>
      </c>
      <c r="E85" s="36">
        <f t="shared" si="13"/>
        <v>3.2112822803643288</v>
      </c>
      <c r="F85" s="36">
        <f t="shared" si="13"/>
        <v>4.9163781008162522</v>
      </c>
      <c r="G85" s="36">
        <f t="shared" si="13"/>
        <v>3.7788640336977015</v>
      </c>
      <c r="H85" s="36">
        <f t="shared" si="13"/>
        <v>3.6319964159492777</v>
      </c>
      <c r="I85" s="36">
        <f t="shared" si="13"/>
        <v>3.8177114017548077</v>
      </c>
      <c r="J85" s="36">
        <f>+J76/J75</f>
        <v>3.7889955328439995</v>
      </c>
      <c r="L85" s="35" t="s">
        <v>209</v>
      </c>
      <c r="M85" s="35" t="s">
        <v>209</v>
      </c>
    </row>
    <row r="86" spans="2:16">
      <c r="B86" s="3" t="s">
        <v>253</v>
      </c>
      <c r="C86" s="3" t="s">
        <v>260</v>
      </c>
      <c r="D86" s="36">
        <f t="shared" ref="D86:I86" si="14">+D79/D75</f>
        <v>2.8629873732099256</v>
      </c>
      <c r="E86" s="36">
        <f t="shared" si="14"/>
        <v>3.1422140148837743</v>
      </c>
      <c r="F86" s="36">
        <f t="shared" si="14"/>
        <v>4.7237316714217243</v>
      </c>
      <c r="G86" s="36">
        <f t="shared" si="14"/>
        <v>3.345588908929626</v>
      </c>
      <c r="H86" s="36">
        <f t="shared" si="14"/>
        <v>3.4497220444460881</v>
      </c>
      <c r="I86" s="36">
        <f t="shared" si="14"/>
        <v>3.7570298229977848</v>
      </c>
      <c r="J86" s="36">
        <f>+J79/J75</f>
        <v>3.700387919130367</v>
      </c>
      <c r="L86" s="35" t="s">
        <v>209</v>
      </c>
      <c r="M86" s="35" t="s">
        <v>209</v>
      </c>
    </row>
    <row r="87" spans="2:16">
      <c r="B87" s="3" t="s">
        <v>254</v>
      </c>
      <c r="C87" s="3" t="s">
        <v>261</v>
      </c>
      <c r="D87" s="35">
        <f t="shared" ref="D87:I87" si="15">D81/D76</f>
        <v>0.20176285937914648</v>
      </c>
      <c r="E87" s="35">
        <f t="shared" si="15"/>
        <v>0.20787638384908069</v>
      </c>
      <c r="F87" s="35">
        <f t="shared" si="15"/>
        <v>0.17424644138467821</v>
      </c>
      <c r="G87" s="35">
        <f t="shared" si="15"/>
        <v>0.17466540635623631</v>
      </c>
      <c r="H87" s="35">
        <f t="shared" si="15"/>
        <v>0.24058483083994175</v>
      </c>
      <c r="I87" s="35">
        <f t="shared" si="15"/>
        <v>0.15529240942017641</v>
      </c>
      <c r="J87" s="35">
        <f>J81/J76</f>
        <v>0.22787010116153805</v>
      </c>
      <c r="L87" s="35" t="s">
        <v>209</v>
      </c>
      <c r="M87" s="35" t="s">
        <v>209</v>
      </c>
    </row>
    <row r="88" spans="2:16">
      <c r="B88" s="3" t="s">
        <v>255</v>
      </c>
      <c r="C88" s="3" t="s">
        <v>262</v>
      </c>
      <c r="D88" s="36">
        <f t="shared" ref="D88:I88" si="16">+D75/D82</f>
        <v>8.6214211700909988</v>
      </c>
      <c r="E88" s="36">
        <f t="shared" si="16"/>
        <v>8.3564061773528664</v>
      </c>
      <c r="F88" s="36">
        <f t="shared" si="16"/>
        <v>5.1944707966706023</v>
      </c>
      <c r="G88" s="36">
        <f t="shared" si="16"/>
        <v>9.1276552188688473</v>
      </c>
      <c r="H88" s="36">
        <f t="shared" si="16"/>
        <v>6.9846757434320628</v>
      </c>
      <c r="I88" s="36">
        <f t="shared" si="16"/>
        <v>7.7096696428236999</v>
      </c>
      <c r="J88" s="36">
        <f>+J75/J82</f>
        <v>6.7784795833737652</v>
      </c>
      <c r="L88" s="35" t="s">
        <v>209</v>
      </c>
      <c r="M88" s="35" t="s">
        <v>209</v>
      </c>
    </row>
    <row r="89" spans="2:16">
      <c r="B89" s="3"/>
      <c r="C89" s="3"/>
    </row>
    <row r="90" spans="2:16">
      <c r="B90" s="12" t="s">
        <v>354</v>
      </c>
      <c r="C90" s="12" t="s">
        <v>355</v>
      </c>
      <c r="J90" s="64"/>
    </row>
    <row r="91" spans="2:16">
      <c r="B91" s="12"/>
      <c r="C91" s="12"/>
      <c r="D91" s="54"/>
      <c r="E91" s="54"/>
      <c r="F91" s="54"/>
      <c r="G91" s="54"/>
      <c r="H91" s="54"/>
      <c r="I91" s="54"/>
      <c r="J91" s="54"/>
    </row>
    <row r="92" spans="2:16">
      <c r="B92" s="3"/>
      <c r="C92" s="3"/>
      <c r="D92" s="54"/>
      <c r="E92" s="54"/>
      <c r="F92" s="54"/>
      <c r="G92" s="54"/>
      <c r="H92" s="54"/>
      <c r="I92" s="54"/>
      <c r="J92" s="54"/>
    </row>
    <row r="93" spans="2:16">
      <c r="B93" s="3"/>
      <c r="C93" s="3"/>
    </row>
    <row r="94" spans="2:16">
      <c r="B94" s="3"/>
      <c r="C94" s="3"/>
    </row>
    <row r="95" spans="2:16">
      <c r="B95" s="3"/>
      <c r="C95" s="3"/>
    </row>
    <row r="96" spans="2:16">
      <c r="B96" s="3"/>
      <c r="C96" s="3"/>
    </row>
    <row r="97" spans="2:3">
      <c r="B97" s="3"/>
      <c r="C97" s="3"/>
    </row>
    <row r="98" spans="2:3">
      <c r="B98" s="3"/>
      <c r="C98" s="3"/>
    </row>
    <row r="99" spans="2:3">
      <c r="B99" s="3"/>
      <c r="C99" s="3"/>
    </row>
    <row r="100" spans="2:3">
      <c r="B100" s="3"/>
      <c r="C100" s="3"/>
    </row>
    <row r="101" spans="2:3">
      <c r="B101" s="3"/>
      <c r="C101" s="3"/>
    </row>
    <row r="102" spans="2:3">
      <c r="B102" s="3"/>
      <c r="C102" s="3"/>
    </row>
    <row r="103" spans="2:3">
      <c r="B103" s="3"/>
      <c r="C103" s="3"/>
    </row>
    <row r="104" spans="2:3">
      <c r="B104" s="3"/>
      <c r="C104" s="3"/>
    </row>
    <row r="105" spans="2:3">
      <c r="B105" s="3"/>
      <c r="C105" s="3"/>
    </row>
    <row r="106" spans="2:3">
      <c r="B106" s="3"/>
      <c r="C106" s="3"/>
    </row>
    <row r="107" spans="2:3">
      <c r="B107" s="3"/>
      <c r="C107" s="3"/>
    </row>
    <row r="108" spans="2:3">
      <c r="B108" s="3"/>
      <c r="C108" s="3"/>
    </row>
    <row r="109" spans="2:3">
      <c r="B109" s="3"/>
      <c r="C109" s="3"/>
    </row>
    <row r="110" spans="2:3">
      <c r="B110" s="3"/>
      <c r="C110" s="3"/>
    </row>
    <row r="111" spans="2:3">
      <c r="B111" s="3"/>
      <c r="C111" s="3"/>
    </row>
    <row r="112" spans="2:3">
      <c r="B112" s="3"/>
      <c r="C112" s="3"/>
    </row>
    <row r="113" spans="2:3">
      <c r="B113" s="3"/>
      <c r="C113" s="3"/>
    </row>
    <row r="114" spans="2:3">
      <c r="B114" s="3"/>
      <c r="C114" s="3"/>
    </row>
    <row r="115" spans="2:3">
      <c r="B115" s="3"/>
      <c r="C115" s="3"/>
    </row>
    <row r="116" spans="2:3">
      <c r="B116" s="3"/>
      <c r="C116" s="3"/>
    </row>
    <row r="117" spans="2:3">
      <c r="B117" s="3"/>
      <c r="C117" s="3"/>
    </row>
    <row r="118" spans="2:3">
      <c r="B118" s="3"/>
      <c r="C118" s="3"/>
    </row>
    <row r="119" spans="2:3">
      <c r="B119" s="3"/>
      <c r="C119" s="3"/>
    </row>
    <row r="120" spans="2:3">
      <c r="B120" s="3"/>
      <c r="C120" s="3"/>
    </row>
    <row r="121" spans="2:3">
      <c r="B121" s="3"/>
      <c r="C121" s="3"/>
    </row>
    <row r="122" spans="2:3">
      <c r="B122" s="3"/>
      <c r="C122" s="3"/>
    </row>
    <row r="123" spans="2:3">
      <c r="B123" s="3"/>
      <c r="C123" s="3"/>
    </row>
    <row r="124" spans="2:3">
      <c r="B124" s="3"/>
      <c r="C124" s="3"/>
    </row>
    <row r="125" spans="2:3">
      <c r="B125" s="3"/>
      <c r="C125" s="3"/>
    </row>
    <row r="126" spans="2:3">
      <c r="B126" s="3"/>
      <c r="C126" s="3"/>
    </row>
    <row r="127" spans="2:3">
      <c r="B127" s="3"/>
      <c r="C127" s="3"/>
    </row>
    <row r="128" spans="2:3">
      <c r="B128" s="3"/>
      <c r="C128" s="3"/>
    </row>
    <row r="129" spans="2:3">
      <c r="B129" s="3"/>
      <c r="C129" s="3"/>
    </row>
    <row r="130" spans="2:3">
      <c r="B130" s="3"/>
      <c r="C130" s="3"/>
    </row>
    <row r="131" spans="2:3">
      <c r="B131" s="3"/>
      <c r="C131" s="3"/>
    </row>
    <row r="132" spans="2:3">
      <c r="B132" s="3"/>
      <c r="C132" s="3"/>
    </row>
    <row r="133" spans="2:3">
      <c r="B133" s="3"/>
      <c r="C133" s="3"/>
    </row>
    <row r="134" spans="2:3">
      <c r="B134" s="3"/>
      <c r="C134" s="3"/>
    </row>
    <row r="135" spans="2:3">
      <c r="B135" s="3"/>
      <c r="C135" s="3"/>
    </row>
    <row r="136" spans="2:3">
      <c r="B136" s="3"/>
      <c r="C136" s="3"/>
    </row>
    <row r="137" spans="2:3">
      <c r="B137" s="3"/>
      <c r="C137" s="3"/>
    </row>
    <row r="138" spans="2:3">
      <c r="B138" s="3"/>
      <c r="C138" s="3"/>
    </row>
    <row r="139" spans="2:3">
      <c r="B139" s="3"/>
      <c r="C139" s="3"/>
    </row>
    <row r="140" spans="2:3">
      <c r="B140" s="3"/>
      <c r="C140" s="3"/>
    </row>
    <row r="141" spans="2:3">
      <c r="B141" s="3"/>
      <c r="C141" s="3"/>
    </row>
    <row r="142" spans="2:3">
      <c r="B142" s="3"/>
      <c r="C142" s="3"/>
    </row>
    <row r="143" spans="2:3">
      <c r="B143" s="3"/>
      <c r="C143" s="3"/>
    </row>
    <row r="144" spans="2:3">
      <c r="B144" s="3"/>
      <c r="C144" s="3"/>
    </row>
    <row r="145" spans="2:3">
      <c r="B145" s="3"/>
      <c r="C145" s="3"/>
    </row>
    <row r="146" spans="2:3">
      <c r="B146" s="3"/>
      <c r="C146" s="3"/>
    </row>
    <row r="147" spans="2:3">
      <c r="B147" s="3"/>
      <c r="C147" s="3"/>
    </row>
    <row r="148" spans="2:3">
      <c r="B148" s="3"/>
      <c r="C148" s="3"/>
    </row>
    <row r="149" spans="2:3">
      <c r="B149" s="3"/>
      <c r="C149" s="3"/>
    </row>
    <row r="150" spans="2:3">
      <c r="B150" s="3"/>
      <c r="C150" s="3"/>
    </row>
    <row r="151" spans="2:3">
      <c r="B151" s="3"/>
      <c r="C151" s="3"/>
    </row>
    <row r="152" spans="2:3">
      <c r="B152" s="3"/>
      <c r="C152" s="3"/>
    </row>
    <row r="153" spans="2:3">
      <c r="B153" s="3"/>
      <c r="C153" s="3"/>
    </row>
    <row r="154" spans="2:3">
      <c r="B154" s="3"/>
      <c r="C154" s="3"/>
    </row>
    <row r="155" spans="2:3">
      <c r="B155" s="3"/>
      <c r="C155" s="3"/>
    </row>
    <row r="156" spans="2:3">
      <c r="B156" s="3"/>
      <c r="C156" s="3"/>
    </row>
    <row r="157" spans="2:3">
      <c r="B157" s="3"/>
      <c r="C157" s="3"/>
    </row>
    <row r="158" spans="2:3">
      <c r="B158" s="3"/>
      <c r="C158" s="3"/>
    </row>
    <row r="159" spans="2:3">
      <c r="B159" s="3"/>
      <c r="C159" s="3"/>
    </row>
    <row r="160" spans="2:3">
      <c r="B160" s="3"/>
      <c r="C160" s="3"/>
    </row>
    <row r="161" spans="2:3">
      <c r="B161" s="3"/>
      <c r="C161" s="3"/>
    </row>
    <row r="162" spans="2:3">
      <c r="B162" s="3"/>
      <c r="C162" s="3"/>
    </row>
    <row r="163" spans="2:3">
      <c r="B163" s="3"/>
      <c r="C163" s="3"/>
    </row>
    <row r="164" spans="2:3">
      <c r="B164" s="3"/>
      <c r="C164" s="3"/>
    </row>
    <row r="165" spans="2:3">
      <c r="B165" s="3"/>
      <c r="C165" s="3"/>
    </row>
    <row r="166" spans="2:3">
      <c r="B166" s="3"/>
      <c r="C166" s="3"/>
    </row>
    <row r="167" spans="2:3">
      <c r="B167" s="3"/>
      <c r="C167" s="3"/>
    </row>
    <row r="168" spans="2:3">
      <c r="B168" s="3"/>
      <c r="C168" s="3"/>
    </row>
    <row r="169" spans="2:3">
      <c r="B169" s="3"/>
      <c r="C169" s="3"/>
    </row>
    <row r="170" spans="2:3">
      <c r="B170" s="3"/>
      <c r="C170" s="3"/>
    </row>
    <row r="171" spans="2:3">
      <c r="B171" s="3"/>
      <c r="C171" s="3"/>
    </row>
    <row r="172" spans="2:3">
      <c r="B172" s="3"/>
      <c r="C172" s="3"/>
    </row>
    <row r="173" spans="2:3">
      <c r="B173" s="3"/>
      <c r="C173" s="3"/>
    </row>
    <row r="174" spans="2:3">
      <c r="B174" s="3"/>
      <c r="C174" s="3"/>
    </row>
    <row r="175" spans="2:3">
      <c r="B175" s="3"/>
      <c r="C175" s="3"/>
    </row>
    <row r="176" spans="2:3">
      <c r="B176" s="3"/>
      <c r="C176" s="3"/>
    </row>
    <row r="177" spans="2:3">
      <c r="B177" s="3"/>
      <c r="C177" s="3"/>
    </row>
    <row r="178" spans="2:3">
      <c r="B178" s="3"/>
      <c r="C178" s="3"/>
    </row>
    <row r="179" spans="2:3">
      <c r="B179" s="3"/>
      <c r="C179" s="3"/>
    </row>
    <row r="180" spans="2:3">
      <c r="B180" s="3"/>
      <c r="C180" s="3"/>
    </row>
    <row r="181" spans="2:3">
      <c r="B181" s="3"/>
      <c r="C181" s="3"/>
    </row>
    <row r="182" spans="2:3">
      <c r="B182" s="3"/>
      <c r="C182" s="3"/>
    </row>
    <row r="183" spans="2:3">
      <c r="B183" s="3"/>
      <c r="C183" s="3"/>
    </row>
    <row r="184" spans="2:3">
      <c r="B184" s="3"/>
      <c r="C184" s="3"/>
    </row>
    <row r="185" spans="2:3">
      <c r="B185" s="3"/>
      <c r="C185" s="3"/>
    </row>
    <row r="186" spans="2:3">
      <c r="B186" s="3"/>
      <c r="C186" s="3"/>
    </row>
    <row r="187" spans="2:3">
      <c r="B187" s="3"/>
      <c r="C187" s="3"/>
    </row>
    <row r="188" spans="2:3">
      <c r="B188" s="3"/>
      <c r="C188" s="3"/>
    </row>
    <row r="189" spans="2:3">
      <c r="B189" s="3"/>
      <c r="C189" s="3"/>
    </row>
    <row r="190" spans="2:3">
      <c r="B190" s="3"/>
      <c r="C190" s="3"/>
    </row>
    <row r="191" spans="2:3">
      <c r="B191" s="3"/>
      <c r="C191" s="3"/>
    </row>
    <row r="192" spans="2:3">
      <c r="B192" s="3"/>
      <c r="C192" s="3"/>
    </row>
    <row r="193" spans="2:3">
      <c r="B193" s="3"/>
      <c r="C193" s="3"/>
    </row>
    <row r="194" spans="2:3">
      <c r="B194" s="3"/>
      <c r="C194" s="3"/>
    </row>
    <row r="195" spans="2:3">
      <c r="B195" s="3"/>
      <c r="C195" s="3"/>
    </row>
    <row r="196" spans="2:3">
      <c r="B196" s="3"/>
      <c r="C196" s="3"/>
    </row>
    <row r="197" spans="2:3">
      <c r="B197" s="3"/>
      <c r="C197" s="3"/>
    </row>
    <row r="198" spans="2:3">
      <c r="B198" s="3"/>
      <c r="C198" s="3"/>
    </row>
    <row r="199" spans="2:3">
      <c r="B199" s="3"/>
      <c r="C199" s="3"/>
    </row>
    <row r="200" spans="2:3">
      <c r="B200" s="3"/>
      <c r="C200" s="3"/>
    </row>
    <row r="201" spans="2:3">
      <c r="B201" s="3"/>
      <c r="C201" s="3"/>
    </row>
    <row r="202" spans="2:3">
      <c r="B202" s="3"/>
      <c r="C202" s="3"/>
    </row>
    <row r="203" spans="2:3">
      <c r="B203" s="3"/>
      <c r="C203" s="3"/>
    </row>
    <row r="204" spans="2:3">
      <c r="B204" s="3"/>
      <c r="C204" s="3"/>
    </row>
    <row r="205" spans="2:3">
      <c r="B205" s="3"/>
      <c r="C205" s="3"/>
    </row>
    <row r="206" spans="2:3">
      <c r="B206" s="3"/>
      <c r="C206" s="3"/>
    </row>
    <row r="207" spans="2:3">
      <c r="B207" s="3"/>
      <c r="C207" s="3"/>
    </row>
    <row r="208" spans="2:3">
      <c r="B208" s="3"/>
      <c r="C208" s="3"/>
    </row>
    <row r="209" spans="2:3">
      <c r="B209" s="3"/>
      <c r="C209" s="3"/>
    </row>
    <row r="210" spans="2:3">
      <c r="B210" s="3"/>
      <c r="C210" s="3"/>
    </row>
    <row r="211" spans="2:3">
      <c r="B211" s="3"/>
      <c r="C211" s="3"/>
    </row>
    <row r="212" spans="2:3">
      <c r="B212" s="3"/>
      <c r="C212" s="3"/>
    </row>
    <row r="213" spans="2:3">
      <c r="B213" s="3"/>
      <c r="C213" s="3"/>
    </row>
    <row r="214" spans="2:3">
      <c r="B214" s="3"/>
      <c r="C214" s="3"/>
    </row>
    <row r="215" spans="2:3">
      <c r="B215" s="3"/>
      <c r="C215" s="3"/>
    </row>
    <row r="216" spans="2:3">
      <c r="B216" s="3"/>
      <c r="C216" s="3"/>
    </row>
    <row r="217" spans="2:3">
      <c r="B217" s="3"/>
      <c r="C217" s="3"/>
    </row>
    <row r="218" spans="2:3">
      <c r="B218" s="3"/>
      <c r="C218" s="3"/>
    </row>
    <row r="219" spans="2:3">
      <c r="B219" s="3"/>
      <c r="C219" s="3"/>
    </row>
    <row r="220" spans="2:3">
      <c r="B220" s="3"/>
      <c r="C220" s="3"/>
    </row>
    <row r="221" spans="2:3">
      <c r="B221" s="3"/>
      <c r="C221" s="3"/>
    </row>
    <row r="222" spans="2:3">
      <c r="B222" s="3"/>
      <c r="C222" s="3"/>
    </row>
    <row r="223" spans="2:3">
      <c r="B223" s="3"/>
      <c r="C223" s="3"/>
    </row>
    <row r="224" spans="2:3">
      <c r="B224" s="3"/>
      <c r="C224" s="3"/>
    </row>
    <row r="225" spans="2:3">
      <c r="B225" s="3"/>
      <c r="C225" s="3"/>
    </row>
    <row r="226" spans="2:3">
      <c r="B226" s="3"/>
      <c r="C226" s="3"/>
    </row>
    <row r="227" spans="2:3">
      <c r="B227" s="3"/>
      <c r="C227" s="3"/>
    </row>
    <row r="228" spans="2:3">
      <c r="B228" s="3"/>
      <c r="C228" s="3"/>
    </row>
    <row r="229" spans="2:3">
      <c r="B229" s="3"/>
      <c r="C229" s="3"/>
    </row>
    <row r="230" spans="2:3">
      <c r="B230" s="3"/>
      <c r="C230" s="3"/>
    </row>
    <row r="231" spans="2:3">
      <c r="B231" s="3"/>
      <c r="C231" s="3"/>
    </row>
    <row r="232" spans="2:3">
      <c r="B232" s="3"/>
      <c r="C232" s="3"/>
    </row>
    <row r="233" spans="2:3">
      <c r="B233" s="3"/>
      <c r="C233" s="3"/>
    </row>
    <row r="234" spans="2:3">
      <c r="B234" s="3"/>
      <c r="C234" s="3"/>
    </row>
    <row r="235" spans="2:3">
      <c r="B235" s="3"/>
      <c r="C235" s="3"/>
    </row>
    <row r="236" spans="2:3">
      <c r="B236" s="3"/>
      <c r="C236" s="3"/>
    </row>
    <row r="237" spans="2:3">
      <c r="B237" s="3"/>
      <c r="C237" s="3"/>
    </row>
    <row r="238" spans="2:3">
      <c r="B238" s="3"/>
      <c r="C238" s="3"/>
    </row>
    <row r="239" spans="2:3">
      <c r="B239" s="3"/>
      <c r="C239" s="3"/>
    </row>
    <row r="240" spans="2:3">
      <c r="B240" s="3"/>
      <c r="C240" s="3"/>
    </row>
    <row r="241" spans="2:3">
      <c r="B241" s="3"/>
      <c r="C241" s="3"/>
    </row>
    <row r="242" spans="2:3">
      <c r="B242" s="3"/>
      <c r="C242" s="3"/>
    </row>
    <row r="243" spans="2:3">
      <c r="B243" s="3"/>
      <c r="C243" s="3"/>
    </row>
    <row r="244" spans="2:3">
      <c r="B244" s="3"/>
      <c r="C244" s="3"/>
    </row>
    <row r="245" spans="2:3">
      <c r="B245" s="3"/>
      <c r="C245" s="3"/>
    </row>
    <row r="246" spans="2:3">
      <c r="B246" s="3"/>
      <c r="C246" s="3"/>
    </row>
    <row r="247" spans="2:3">
      <c r="B247" s="3"/>
      <c r="C247" s="3"/>
    </row>
    <row r="248" spans="2:3">
      <c r="B248" s="3"/>
      <c r="C248" s="3"/>
    </row>
    <row r="249" spans="2:3">
      <c r="B249" s="3"/>
      <c r="C249" s="3"/>
    </row>
    <row r="250" spans="2:3">
      <c r="B250" s="3"/>
      <c r="C250" s="3"/>
    </row>
    <row r="251" spans="2:3">
      <c r="B251" s="3"/>
      <c r="C251" s="3"/>
    </row>
    <row r="252" spans="2:3">
      <c r="B252" s="3"/>
      <c r="C252" s="3"/>
    </row>
    <row r="253" spans="2:3">
      <c r="B253" s="3"/>
      <c r="C253" s="3"/>
    </row>
    <row r="254" spans="2:3">
      <c r="B254" s="3"/>
      <c r="C254" s="3"/>
    </row>
    <row r="255" spans="2:3">
      <c r="B255" s="3"/>
      <c r="C255" s="3"/>
    </row>
    <row r="256" spans="2:3">
      <c r="B256" s="3"/>
      <c r="C256" s="3"/>
    </row>
    <row r="257" spans="2:3">
      <c r="B257" s="3"/>
      <c r="C257" s="3"/>
    </row>
    <row r="258" spans="2:3">
      <c r="B258" s="3"/>
      <c r="C258" s="3"/>
    </row>
    <row r="259" spans="2:3">
      <c r="B259" s="3"/>
      <c r="C259" s="3"/>
    </row>
    <row r="260" spans="2:3">
      <c r="B260" s="3"/>
      <c r="C260" s="3"/>
    </row>
    <row r="261" spans="2:3">
      <c r="B261" s="3"/>
      <c r="C261" s="3"/>
    </row>
    <row r="262" spans="2:3">
      <c r="B262" s="3"/>
      <c r="C262" s="3"/>
    </row>
    <row r="263" spans="2:3">
      <c r="B263" s="3"/>
      <c r="C263" s="3"/>
    </row>
    <row r="264" spans="2:3">
      <c r="B264" s="3"/>
      <c r="C264" s="3"/>
    </row>
    <row r="265" spans="2:3">
      <c r="B265" s="3"/>
      <c r="C265" s="3"/>
    </row>
    <row r="266" spans="2:3">
      <c r="B266" s="3"/>
      <c r="C266" s="3"/>
    </row>
    <row r="267" spans="2:3">
      <c r="B267" s="3"/>
      <c r="C267" s="3"/>
    </row>
    <row r="268" spans="2:3">
      <c r="B268" s="3"/>
      <c r="C268" s="3"/>
    </row>
    <row r="269" spans="2:3">
      <c r="B269" s="3"/>
      <c r="C269" s="3"/>
    </row>
    <row r="270" spans="2:3">
      <c r="B270" s="3"/>
      <c r="C270" s="3"/>
    </row>
    <row r="271" spans="2:3">
      <c r="B271" s="3"/>
      <c r="C271" s="3"/>
    </row>
    <row r="272" spans="2:3">
      <c r="B272" s="3"/>
      <c r="C272" s="3"/>
    </row>
    <row r="273" spans="2:3">
      <c r="B273" s="3"/>
      <c r="C273" s="3"/>
    </row>
    <row r="274" spans="2:3">
      <c r="B274" s="3"/>
      <c r="C274" s="3"/>
    </row>
    <row r="275" spans="2:3">
      <c r="B275" s="3"/>
      <c r="C275" s="3"/>
    </row>
    <row r="276" spans="2:3">
      <c r="B276" s="3"/>
      <c r="C276" s="3"/>
    </row>
    <row r="277" spans="2:3">
      <c r="B277" s="3"/>
      <c r="C277" s="3"/>
    </row>
    <row r="278" spans="2:3">
      <c r="B278" s="3"/>
      <c r="C278" s="3"/>
    </row>
    <row r="279" spans="2:3">
      <c r="B279" s="3"/>
      <c r="C279" s="3"/>
    </row>
    <row r="280" spans="2:3">
      <c r="B280" s="3"/>
      <c r="C280" s="3"/>
    </row>
    <row r="281" spans="2:3">
      <c r="B281" s="3"/>
      <c r="C281" s="3"/>
    </row>
    <row r="282" spans="2:3">
      <c r="B282" s="3"/>
      <c r="C282" s="3"/>
    </row>
    <row r="283" spans="2:3">
      <c r="B283" s="3"/>
      <c r="C283" s="3"/>
    </row>
    <row r="284" spans="2:3">
      <c r="B284" s="3"/>
      <c r="C284" s="3"/>
    </row>
    <row r="285" spans="2:3">
      <c r="B285" s="3"/>
      <c r="C285" s="3"/>
    </row>
    <row r="286" spans="2:3">
      <c r="B286" s="3"/>
      <c r="C286" s="3"/>
    </row>
    <row r="287" spans="2:3">
      <c r="B287" s="3"/>
      <c r="C287" s="3"/>
    </row>
    <row r="288" spans="2:3">
      <c r="B288" s="3"/>
      <c r="C288" s="3"/>
    </row>
    <row r="289" spans="2:3">
      <c r="B289" s="3"/>
      <c r="C289" s="3"/>
    </row>
    <row r="290" spans="2:3">
      <c r="B290" s="3"/>
      <c r="C290" s="3"/>
    </row>
    <row r="291" spans="2:3">
      <c r="B291" s="3"/>
      <c r="C291" s="3"/>
    </row>
    <row r="292" spans="2:3">
      <c r="B292" s="3"/>
      <c r="C292" s="3"/>
    </row>
    <row r="293" spans="2:3">
      <c r="B293" s="3"/>
      <c r="C293" s="3"/>
    </row>
    <row r="294" spans="2:3">
      <c r="B294" s="3"/>
      <c r="C294" s="3"/>
    </row>
    <row r="295" spans="2:3">
      <c r="B295" s="3"/>
      <c r="C295" s="3"/>
    </row>
    <row r="296" spans="2:3">
      <c r="B296" s="3"/>
      <c r="C296" s="3"/>
    </row>
    <row r="297" spans="2:3">
      <c r="B297" s="3"/>
      <c r="C297" s="3"/>
    </row>
    <row r="298" spans="2:3">
      <c r="B298" s="3"/>
      <c r="C298" s="3"/>
    </row>
    <row r="299" spans="2:3">
      <c r="B299" s="3"/>
      <c r="C299" s="3"/>
    </row>
    <row r="300" spans="2:3">
      <c r="B300" s="3"/>
      <c r="C300" s="3"/>
    </row>
    <row r="301" spans="2:3">
      <c r="B301" s="3"/>
      <c r="C301" s="3"/>
    </row>
    <row r="302" spans="2:3">
      <c r="B302" s="3"/>
      <c r="C302" s="3"/>
    </row>
    <row r="303" spans="2:3">
      <c r="B303" s="3"/>
      <c r="C303" s="3"/>
    </row>
    <row r="304" spans="2:3">
      <c r="B304" s="3"/>
      <c r="C304" s="3"/>
    </row>
    <row r="305" spans="2:3">
      <c r="B305" s="3"/>
      <c r="C305" s="3"/>
    </row>
    <row r="306" spans="2:3">
      <c r="B306" s="3"/>
      <c r="C306" s="3"/>
    </row>
    <row r="307" spans="2:3">
      <c r="B307" s="3"/>
      <c r="C307" s="3"/>
    </row>
    <row r="308" spans="2:3">
      <c r="B308" s="3"/>
      <c r="C308" s="3"/>
    </row>
    <row r="309" spans="2:3">
      <c r="B309" s="3"/>
      <c r="C309" s="3"/>
    </row>
    <row r="310" spans="2:3">
      <c r="B310" s="3"/>
      <c r="C310" s="3"/>
    </row>
    <row r="311" spans="2:3">
      <c r="B311" s="3"/>
      <c r="C311" s="3"/>
    </row>
    <row r="312" spans="2:3">
      <c r="B312" s="3"/>
      <c r="C312" s="3"/>
    </row>
    <row r="313" spans="2:3">
      <c r="B313" s="3"/>
      <c r="C313" s="3"/>
    </row>
    <row r="314" spans="2:3">
      <c r="B314" s="3"/>
      <c r="C314" s="3"/>
    </row>
    <row r="315" spans="2:3">
      <c r="B315" s="3"/>
      <c r="C315" s="3"/>
    </row>
    <row r="316" spans="2:3">
      <c r="B316" s="3"/>
      <c r="C316" s="3"/>
    </row>
    <row r="317" spans="2:3">
      <c r="B317" s="3"/>
      <c r="C317" s="3"/>
    </row>
    <row r="318" spans="2:3">
      <c r="B318" s="3"/>
      <c r="C318" s="3"/>
    </row>
    <row r="319" spans="2:3">
      <c r="B319" s="3"/>
      <c r="C319" s="3"/>
    </row>
    <row r="320" spans="2:3">
      <c r="B320" s="3"/>
      <c r="C320" s="3"/>
    </row>
    <row r="321" spans="2:3">
      <c r="B321" s="3"/>
      <c r="C321" s="3"/>
    </row>
    <row r="322" spans="2:3">
      <c r="B322" s="3"/>
      <c r="C322" s="3"/>
    </row>
    <row r="323" spans="2:3">
      <c r="B323" s="3"/>
      <c r="C323" s="3"/>
    </row>
    <row r="324" spans="2:3">
      <c r="B324" s="3"/>
      <c r="C324" s="3"/>
    </row>
    <row r="325" spans="2:3">
      <c r="B325" s="3"/>
      <c r="C325" s="3"/>
    </row>
    <row r="326" spans="2:3">
      <c r="B326" s="3"/>
      <c r="C326" s="3"/>
    </row>
    <row r="327" spans="2:3">
      <c r="B327" s="3"/>
      <c r="C327" s="3"/>
    </row>
    <row r="328" spans="2:3">
      <c r="B328" s="3"/>
      <c r="C328" s="3"/>
    </row>
    <row r="329" spans="2:3">
      <c r="B329" s="3"/>
      <c r="C329" s="3"/>
    </row>
    <row r="330" spans="2:3">
      <c r="B330" s="3"/>
      <c r="C330" s="3"/>
    </row>
    <row r="331" spans="2:3">
      <c r="B331" s="3"/>
      <c r="C331" s="3"/>
    </row>
    <row r="332" spans="2:3">
      <c r="B332" s="3"/>
      <c r="C332" s="3"/>
    </row>
    <row r="333" spans="2:3">
      <c r="B333" s="3"/>
      <c r="C333" s="3"/>
    </row>
    <row r="334" spans="2:3">
      <c r="B334" s="3"/>
      <c r="C334" s="3"/>
    </row>
    <row r="335" spans="2:3">
      <c r="B335" s="3"/>
      <c r="C335" s="3"/>
    </row>
    <row r="336" spans="2:3">
      <c r="B336" s="3"/>
      <c r="C336" s="3"/>
    </row>
    <row r="337" spans="2:3">
      <c r="B337" s="3"/>
      <c r="C337" s="3"/>
    </row>
    <row r="338" spans="2:3">
      <c r="B338" s="3"/>
      <c r="C338" s="3"/>
    </row>
    <row r="339" spans="2:3">
      <c r="B339" s="3"/>
      <c r="C339" s="3"/>
    </row>
    <row r="340" spans="2:3">
      <c r="B340" s="3"/>
      <c r="C340" s="3"/>
    </row>
    <row r="341" spans="2:3">
      <c r="B341" s="3"/>
      <c r="C341" s="3"/>
    </row>
    <row r="342" spans="2:3">
      <c r="B342" s="3"/>
      <c r="C342" s="3"/>
    </row>
    <row r="343" spans="2:3">
      <c r="B343" s="3"/>
      <c r="C343" s="3"/>
    </row>
    <row r="344" spans="2:3">
      <c r="B344" s="3"/>
      <c r="C344" s="3"/>
    </row>
    <row r="345" spans="2:3">
      <c r="B345" s="3"/>
      <c r="C345" s="3"/>
    </row>
    <row r="346" spans="2:3">
      <c r="B346" s="3"/>
      <c r="C346" s="3"/>
    </row>
    <row r="347" spans="2:3">
      <c r="B347" s="3"/>
      <c r="C347" s="3"/>
    </row>
    <row r="348" spans="2:3">
      <c r="B348" s="3"/>
      <c r="C348" s="3"/>
    </row>
    <row r="349" spans="2:3">
      <c r="B349" s="3"/>
      <c r="C349" s="3"/>
    </row>
    <row r="350" spans="2:3">
      <c r="B350" s="3"/>
      <c r="C350" s="3"/>
    </row>
    <row r="351" spans="2:3">
      <c r="B351" s="3"/>
      <c r="C351" s="3"/>
    </row>
    <row r="352" spans="2:3">
      <c r="B352" s="3"/>
      <c r="C352" s="3"/>
    </row>
    <row r="353" spans="2:3">
      <c r="B353" s="3"/>
      <c r="C353" s="3"/>
    </row>
    <row r="354" spans="2:3">
      <c r="B354" s="3"/>
      <c r="C354" s="3"/>
    </row>
    <row r="355" spans="2:3">
      <c r="B355" s="3"/>
      <c r="C355" s="3"/>
    </row>
    <row r="356" spans="2:3">
      <c r="B356" s="3"/>
      <c r="C356" s="3"/>
    </row>
    <row r="357" spans="2:3">
      <c r="B357" s="3"/>
      <c r="C357" s="3"/>
    </row>
    <row r="358" spans="2:3">
      <c r="B358" s="3"/>
      <c r="C358" s="3"/>
    </row>
    <row r="359" spans="2:3">
      <c r="B359" s="3"/>
      <c r="C359" s="3"/>
    </row>
    <row r="360" spans="2:3">
      <c r="B360" s="3"/>
      <c r="C360" s="3"/>
    </row>
    <row r="361" spans="2:3">
      <c r="B361" s="3"/>
      <c r="C361" s="3"/>
    </row>
    <row r="362" spans="2:3">
      <c r="B362" s="3"/>
      <c r="C362" s="3"/>
    </row>
    <row r="363" spans="2:3">
      <c r="B363" s="3"/>
      <c r="C363" s="3"/>
    </row>
    <row r="364" spans="2:3">
      <c r="B364" s="3"/>
      <c r="C364" s="3"/>
    </row>
    <row r="365" spans="2:3">
      <c r="B365" s="3"/>
      <c r="C365" s="3"/>
    </row>
    <row r="366" spans="2:3">
      <c r="B366" s="3"/>
      <c r="C366" s="3"/>
    </row>
    <row r="367" spans="2:3">
      <c r="B367" s="3"/>
      <c r="C367" s="3"/>
    </row>
    <row r="368" spans="2:3">
      <c r="B368" s="3"/>
      <c r="C368" s="3"/>
    </row>
    <row r="369" spans="2:3">
      <c r="B369" s="3"/>
      <c r="C369" s="3"/>
    </row>
    <row r="370" spans="2:3">
      <c r="B370" s="3"/>
      <c r="C370" s="3"/>
    </row>
    <row r="371" spans="2:3">
      <c r="B371" s="3"/>
      <c r="C371" s="3"/>
    </row>
    <row r="372" spans="2:3">
      <c r="B372" s="3"/>
      <c r="C372" s="3"/>
    </row>
    <row r="373" spans="2:3">
      <c r="B373" s="3"/>
      <c r="C373" s="3"/>
    </row>
    <row r="374" spans="2:3">
      <c r="B374" s="3"/>
      <c r="C374" s="3"/>
    </row>
    <row r="375" spans="2:3">
      <c r="B375" s="3"/>
      <c r="C375" s="3"/>
    </row>
    <row r="376" spans="2:3">
      <c r="B376" s="3"/>
      <c r="C376" s="3"/>
    </row>
    <row r="377" spans="2:3">
      <c r="B377" s="3"/>
      <c r="C377" s="3"/>
    </row>
    <row r="378" spans="2:3">
      <c r="B378" s="3"/>
      <c r="C378" s="3"/>
    </row>
    <row r="379" spans="2:3">
      <c r="B379" s="3"/>
      <c r="C379" s="3"/>
    </row>
    <row r="380" spans="2:3">
      <c r="B380" s="3"/>
      <c r="C380" s="3"/>
    </row>
    <row r="381" spans="2:3">
      <c r="B381" s="3"/>
      <c r="C381" s="3"/>
    </row>
    <row r="382" spans="2:3">
      <c r="B382" s="3"/>
      <c r="C382" s="3"/>
    </row>
    <row r="383" spans="2:3">
      <c r="B383" s="3"/>
      <c r="C383" s="3"/>
    </row>
    <row r="384" spans="2:3">
      <c r="B384" s="3"/>
      <c r="C384" s="3"/>
    </row>
    <row r="385" spans="2:3">
      <c r="B385" s="3"/>
      <c r="C385" s="3"/>
    </row>
    <row r="386" spans="2:3">
      <c r="B386" s="3"/>
      <c r="C386" s="3"/>
    </row>
    <row r="387" spans="2:3">
      <c r="B387" s="3"/>
      <c r="C387" s="3"/>
    </row>
    <row r="388" spans="2:3">
      <c r="B388" s="3"/>
      <c r="C388" s="3"/>
    </row>
    <row r="389" spans="2:3">
      <c r="B389" s="3"/>
      <c r="C389" s="3"/>
    </row>
    <row r="390" spans="2:3">
      <c r="B390" s="3"/>
      <c r="C390" s="3"/>
    </row>
    <row r="391" spans="2:3">
      <c r="B391" s="3"/>
      <c r="C391" s="3"/>
    </row>
    <row r="392" spans="2:3">
      <c r="B392" s="3"/>
      <c r="C392" s="3"/>
    </row>
    <row r="393" spans="2:3">
      <c r="B393" s="3"/>
      <c r="C393" s="3"/>
    </row>
    <row r="394" spans="2:3">
      <c r="B394" s="3"/>
      <c r="C394" s="3"/>
    </row>
    <row r="395" spans="2:3">
      <c r="B395" s="3"/>
      <c r="C395" s="3"/>
    </row>
    <row r="396" spans="2:3">
      <c r="B396" s="3"/>
      <c r="C396" s="3"/>
    </row>
    <row r="397" spans="2:3">
      <c r="B397" s="3"/>
      <c r="C397" s="3"/>
    </row>
    <row r="398" spans="2:3">
      <c r="B398" s="3"/>
      <c r="C398" s="3"/>
    </row>
    <row r="399" spans="2:3">
      <c r="B399" s="3"/>
      <c r="C399" s="3"/>
    </row>
    <row r="400" spans="2:3">
      <c r="B400" s="3"/>
      <c r="C400" s="3"/>
    </row>
    <row r="401" spans="2:3">
      <c r="B401" s="3"/>
      <c r="C401" s="3"/>
    </row>
    <row r="402" spans="2:3">
      <c r="B402" s="3"/>
      <c r="C402" s="3"/>
    </row>
    <row r="403" spans="2:3">
      <c r="B403" s="3"/>
      <c r="C403" s="3"/>
    </row>
    <row r="404" spans="2:3">
      <c r="B404" s="3"/>
      <c r="C404" s="3"/>
    </row>
    <row r="405" spans="2:3">
      <c r="B405" s="3"/>
      <c r="C405" s="3"/>
    </row>
    <row r="406" spans="2:3">
      <c r="B406" s="3"/>
      <c r="C406" s="3"/>
    </row>
    <row r="407" spans="2:3">
      <c r="B407" s="3"/>
      <c r="C407" s="3"/>
    </row>
    <row r="408" spans="2:3">
      <c r="B408" s="3"/>
      <c r="C408" s="3"/>
    </row>
    <row r="409" spans="2:3">
      <c r="B409" s="3"/>
      <c r="C409" s="3"/>
    </row>
    <row r="410" spans="2:3">
      <c r="B410" s="3"/>
      <c r="C410" s="3"/>
    </row>
    <row r="411" spans="2:3">
      <c r="B411" s="3"/>
      <c r="C411" s="3"/>
    </row>
    <row r="412" spans="2:3">
      <c r="B412" s="3"/>
      <c r="C412" s="3"/>
    </row>
    <row r="413" spans="2:3">
      <c r="B413" s="3"/>
      <c r="C413" s="3"/>
    </row>
    <row r="414" spans="2:3">
      <c r="B414" s="3"/>
      <c r="C414" s="3"/>
    </row>
    <row r="415" spans="2:3">
      <c r="B415" s="3"/>
      <c r="C415" s="3"/>
    </row>
    <row r="416" spans="2:3">
      <c r="B416" s="3"/>
      <c r="C416" s="3"/>
    </row>
    <row r="417" spans="2:3">
      <c r="B417" s="3"/>
      <c r="C417" s="3"/>
    </row>
    <row r="418" spans="2:3">
      <c r="B418" s="3"/>
      <c r="C418" s="3"/>
    </row>
    <row r="419" spans="2:3">
      <c r="B419" s="3"/>
      <c r="C419" s="3"/>
    </row>
    <row r="420" spans="2:3">
      <c r="B420" s="3"/>
      <c r="C420" s="3"/>
    </row>
    <row r="421" spans="2:3">
      <c r="B421" s="3"/>
      <c r="C421" s="3"/>
    </row>
    <row r="422" spans="2:3">
      <c r="B422" s="3"/>
      <c r="C422" s="3"/>
    </row>
    <row r="423" spans="2:3">
      <c r="B423" s="3"/>
      <c r="C423" s="3"/>
    </row>
    <row r="424" spans="2:3">
      <c r="B424" s="3"/>
      <c r="C424" s="3"/>
    </row>
    <row r="425" spans="2:3">
      <c r="B425" s="3"/>
      <c r="C425" s="3"/>
    </row>
    <row r="426" spans="2:3">
      <c r="B426" s="3"/>
      <c r="C426" s="3"/>
    </row>
    <row r="427" spans="2:3">
      <c r="B427" s="3"/>
      <c r="C427" s="3"/>
    </row>
    <row r="428" spans="2:3">
      <c r="B428" s="3"/>
      <c r="C428" s="3"/>
    </row>
    <row r="429" spans="2:3">
      <c r="B429" s="3"/>
      <c r="C429" s="3"/>
    </row>
    <row r="430" spans="2:3">
      <c r="B430" s="3"/>
      <c r="C430" s="3"/>
    </row>
    <row r="431" spans="2:3">
      <c r="B431" s="3"/>
      <c r="C431" s="3"/>
    </row>
    <row r="432" spans="2:3">
      <c r="B432" s="3"/>
      <c r="C432" s="3"/>
    </row>
    <row r="433" spans="2:3">
      <c r="B433" s="3"/>
      <c r="C433" s="3"/>
    </row>
    <row r="434" spans="2:3">
      <c r="B434" s="3"/>
      <c r="C434" s="3"/>
    </row>
    <row r="435" spans="2:3">
      <c r="B435" s="3"/>
      <c r="C435" s="3"/>
    </row>
    <row r="436" spans="2:3">
      <c r="B436" s="3"/>
      <c r="C436" s="3"/>
    </row>
    <row r="437" spans="2:3">
      <c r="B437" s="3"/>
      <c r="C437" s="3"/>
    </row>
    <row r="438" spans="2:3">
      <c r="B438" s="3"/>
      <c r="C438" s="3"/>
    </row>
    <row r="439" spans="2:3">
      <c r="B439" s="3"/>
      <c r="C439" s="3"/>
    </row>
    <row r="440" spans="2:3">
      <c r="B440" s="3"/>
      <c r="C440" s="3"/>
    </row>
    <row r="441" spans="2:3">
      <c r="B441" s="3"/>
      <c r="C441" s="3"/>
    </row>
    <row r="442" spans="2:3">
      <c r="B442" s="3"/>
      <c r="C442" s="3"/>
    </row>
    <row r="443" spans="2:3">
      <c r="B443" s="3"/>
      <c r="C443" s="3"/>
    </row>
    <row r="444" spans="2:3">
      <c r="B444" s="3"/>
      <c r="C444" s="3"/>
    </row>
    <row r="445" spans="2:3">
      <c r="B445" s="3"/>
      <c r="C445" s="3"/>
    </row>
    <row r="446" spans="2:3">
      <c r="B446" s="3"/>
      <c r="C446" s="3"/>
    </row>
    <row r="447" spans="2:3">
      <c r="B447" s="3"/>
      <c r="C447" s="3"/>
    </row>
    <row r="448" spans="2:3">
      <c r="B448" s="3"/>
      <c r="C448" s="3"/>
    </row>
    <row r="449" spans="2:3">
      <c r="B449" s="3"/>
      <c r="C449" s="3"/>
    </row>
    <row r="450" spans="2:3">
      <c r="B450" s="3"/>
      <c r="C450" s="3"/>
    </row>
    <row r="451" spans="2:3">
      <c r="B451" s="3"/>
      <c r="C451" s="3"/>
    </row>
    <row r="452" spans="2:3">
      <c r="B452" s="3"/>
      <c r="C452" s="3"/>
    </row>
    <row r="453" spans="2:3">
      <c r="B453" s="3"/>
      <c r="C453" s="3"/>
    </row>
    <row r="454" spans="2:3">
      <c r="B454" s="3"/>
      <c r="C454" s="3"/>
    </row>
    <row r="455" spans="2:3">
      <c r="B455" s="3"/>
      <c r="C455" s="3"/>
    </row>
    <row r="456" spans="2:3">
      <c r="B456" s="3"/>
      <c r="C456" s="3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Portada</vt:lpstr>
      <vt:lpstr>EEFF Consolidados</vt:lpstr>
      <vt:lpstr>EEFF Cons</vt:lpstr>
      <vt:lpstr>Indicadores mes</vt:lpstr>
      <vt:lpstr>Indicadores año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Jimy Arango Bautista</dc:creator>
  <cp:lastModifiedBy>Leonardo Alexander Perez Flores</cp:lastModifiedBy>
  <dcterms:created xsi:type="dcterms:W3CDTF">2021-10-13T21:45:24Z</dcterms:created>
  <dcterms:modified xsi:type="dcterms:W3CDTF">2025-05-07T16:55:28Z</dcterms:modified>
</cp:coreProperties>
</file>